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560"/>
  </bookViews>
  <sheets>
    <sheet name="Feuil1" sheetId="1" r:id="rId1"/>
    <sheet name="Tabelles" sheetId="2" r:id="rId2"/>
    <sheet name="Feuil3" sheetId="3" r:id="rId3"/>
  </sheets>
  <definedNames>
    <definedName name="Durée">Feuil1!$C$8</definedName>
    <definedName name="Revenu_AVS">Feuil1!$C$11</definedName>
    <definedName name="Salaire_assuré">Feuil1!$C$10</definedName>
    <definedName name="Tabelle_PrestRisques">Tabelles!$D$17:$G$19</definedName>
    <definedName name="Taux_d_intérêt_prévisible_Cpte_3A">Feuil1!$C$32</definedName>
    <definedName name="Taux_d_intérêt_prévisible_FIP">Feuil1!$C$31</definedName>
    <definedName name="Taux_de_conversion">Tabelles!$I$6:$J$13</definedName>
    <definedName name="Taux_Epargne_FIP">Tabelles!$D$8:$D$10</definedName>
    <definedName name="Taux_Risques">Tabelles!$E$8:$E$10</definedName>
    <definedName name="_xlnm.Print_Area" localSheetId="0">Feuil1!$A$1:$N$48</definedName>
  </definedNames>
  <calcPr calcId="145621"/>
</workbook>
</file>

<file path=xl/calcChain.xml><?xml version="1.0" encoding="utf-8"?>
<calcChain xmlns="http://schemas.openxmlformats.org/spreadsheetml/2006/main">
  <c r="E41" i="1" l="1"/>
  <c r="C27" i="1" l="1"/>
  <c r="E27" i="1" s="1"/>
  <c r="C26" i="1"/>
  <c r="E26" i="1" s="1"/>
  <c r="C25" i="1"/>
  <c r="E25" i="1" s="1"/>
  <c r="C24" i="1"/>
  <c r="E24" i="1" s="1"/>
  <c r="I8" i="1"/>
  <c r="K11" i="1" s="1"/>
  <c r="I39" i="1" s="1"/>
  <c r="K39" i="1" s="1"/>
  <c r="I7" i="1"/>
  <c r="I11" i="1" s="1"/>
  <c r="I38" i="1" s="1"/>
  <c r="E19" i="1"/>
  <c r="E18" i="1"/>
  <c r="G38" i="1" s="1"/>
  <c r="C20" i="1"/>
  <c r="C8" i="1"/>
  <c r="I44" i="1" s="1"/>
  <c r="R38" i="1" l="1"/>
  <c r="R39" i="1" s="1"/>
  <c r="P39" i="1"/>
  <c r="G44" i="1"/>
  <c r="I45" i="1"/>
  <c r="K45" i="1" s="1"/>
  <c r="Q39" i="1" s="1"/>
  <c r="K38" i="1"/>
  <c r="E20" i="1"/>
  <c r="P38" i="1" s="1"/>
  <c r="K44" i="1" l="1"/>
  <c r="Q38" i="1" s="1"/>
  <c r="G41" i="1"/>
  <c r="S38" i="1"/>
  <c r="S39" i="1"/>
</calcChain>
</file>

<file path=xl/sharedStrings.xml><?xml version="1.0" encoding="utf-8"?>
<sst xmlns="http://schemas.openxmlformats.org/spreadsheetml/2006/main" count="69" uniqueCount="58">
  <si>
    <t>phkuendig@gmail.com</t>
  </si>
  <si>
    <t>www.conseil-retraite.ch</t>
  </si>
  <si>
    <t>Durée</t>
  </si>
  <si>
    <t>Age actuel</t>
  </si>
  <si>
    <t>Age retraite</t>
  </si>
  <si>
    <t>Salaire assuré</t>
  </si>
  <si>
    <t>Revenu net déclaré à l'AVS</t>
  </si>
  <si>
    <t>Rente AVS maxi mensuelle actuelle</t>
  </si>
  <si>
    <t>Plafond versement annuel sur compte pilier 3 A</t>
  </si>
  <si>
    <t>Affilié facultativement au 2e pilier</t>
  </si>
  <si>
    <t>Non affilié au 2e pilier</t>
  </si>
  <si>
    <t>Affilié LPP</t>
  </si>
  <si>
    <t>Non affilié LPP</t>
  </si>
  <si>
    <t>PLAN FIP INDEPENDANTS (2e pilier)</t>
  </si>
  <si>
    <t>Cotisations</t>
  </si>
  <si>
    <t>Epargne</t>
  </si>
  <si>
    <t>Validation des données plans FIP</t>
  </si>
  <si>
    <t>Risque &amp; frais de gestion</t>
  </si>
  <si>
    <t>Risques &amp; F</t>
  </si>
  <si>
    <t>Cotisation totale</t>
  </si>
  <si>
    <t>CHF</t>
  </si>
  <si>
    <t>%</t>
  </si>
  <si>
    <t>Tabelle prestations</t>
  </si>
  <si>
    <t>Taux risque</t>
  </si>
  <si>
    <t>Rente Invalidité</t>
  </si>
  <si>
    <t>Rente d'enfant</t>
  </si>
  <si>
    <t>Rente de conjoint</t>
  </si>
  <si>
    <t xml:space="preserve">Versement annuel maxi
sur compte pilier 3A   </t>
  </si>
  <si>
    <t>COMPARAISON 2E ET 3E PILIER POUR INDEPENDANT</t>
  </si>
  <si>
    <t>Rente d'invalidité</t>
  </si>
  <si>
    <t>Rente d'enfant d'invalide</t>
  </si>
  <si>
    <t>Rente d'orphelin</t>
  </si>
  <si>
    <t>Rente de conjoint / concubin</t>
  </si>
  <si>
    <t>Prestations</t>
  </si>
  <si>
    <t>Taux d'intérêt prévisible FIP</t>
  </si>
  <si>
    <t>Taux d'intérêt prévisible Cpte 3A</t>
  </si>
  <si>
    <t>VARIANTE 1</t>
  </si>
  <si>
    <t>VARIANTE 2</t>
  </si>
  <si>
    <t>2e pilier + 3e pilier A</t>
  </si>
  <si>
    <t>Uniquement 3e pilier A</t>
  </si>
  <si>
    <t>Versements annuels</t>
  </si>
  <si>
    <t>2e pilier</t>
  </si>
  <si>
    <t>3e pilier</t>
  </si>
  <si>
    <t>Total</t>
  </si>
  <si>
    <t>Projection capitaux retraite</t>
  </si>
  <si>
    <t>s.e.o.</t>
  </si>
  <si>
    <t>Philippe Kündig / Conseiller financier avec brevet fédéral / 079 204 64 96</t>
  </si>
  <si>
    <t>Lien sur Internet à propos du 3e pilier</t>
  </si>
  <si>
    <t>Cotisations : selon tableau</t>
  </si>
  <si>
    <t>Coût total annuel brut, y compris primes de risque</t>
  </si>
  <si>
    <t>Cap prévisible</t>
  </si>
  <si>
    <t>Performance</t>
  </si>
  <si>
    <t>Taux de conversion</t>
  </si>
  <si>
    <t>par mois brut de rente du 2e pilier</t>
  </si>
  <si>
    <t>Lien sur le site Internet de la FIP du Centre Patronal</t>
  </si>
  <si>
    <t>A corriger suite à la réponse du Centre Patronal</t>
  </si>
  <si>
    <t>sjaccoud@centrepatronal.ch</t>
  </si>
  <si>
    <t>Variante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</si>
</sst>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43" fontId="7" fillId="4" borderId="13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vertical="center"/>
    </xf>
    <xf numFmtId="10" fontId="9" fillId="0" borderId="0" xfId="2" applyNumberFormat="1" applyFont="1" applyAlignment="1" applyProtection="1">
      <alignment vertical="center"/>
      <protection locked="0"/>
    </xf>
    <xf numFmtId="43" fontId="5" fillId="0" borderId="0" xfId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3" fontId="7" fillId="0" borderId="0" xfId="1" applyFont="1" applyFill="1" applyBorder="1" applyAlignment="1" applyProtection="1">
      <alignment vertical="center"/>
    </xf>
    <xf numFmtId="0" fontId="6" fillId="0" borderId="0" xfId="3" applyFont="1" applyAlignment="1" applyProtection="1">
      <alignment vertical="center"/>
    </xf>
    <xf numFmtId="0" fontId="4" fillId="5" borderId="38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7" fillId="3" borderId="36" xfId="0" applyFont="1" applyFill="1" applyBorder="1" applyAlignment="1" applyProtection="1">
      <alignment horizontal="right" vertical="center"/>
    </xf>
    <xf numFmtId="43" fontId="7" fillId="3" borderId="35" xfId="1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right" vertical="center"/>
    </xf>
    <xf numFmtId="43" fontId="7" fillId="3" borderId="11" xfId="1" applyFont="1" applyFill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7" fillId="4" borderId="12" xfId="0" applyFont="1" applyFill="1" applyBorder="1" applyAlignment="1" applyProtection="1">
      <alignment vertical="center"/>
    </xf>
    <xf numFmtId="43" fontId="7" fillId="4" borderId="13" xfId="1" applyFont="1" applyFill="1" applyBorder="1" applyAlignment="1" applyProtection="1">
      <alignment vertical="center"/>
    </xf>
    <xf numFmtId="43" fontId="5" fillId="0" borderId="0" xfId="1" applyFont="1" applyAlignment="1" applyProtection="1">
      <alignment vertical="center"/>
    </xf>
    <xf numFmtId="0" fontId="7" fillId="3" borderId="22" xfId="0" applyFont="1" applyFill="1" applyBorder="1" applyAlignment="1" applyProtection="1">
      <alignment horizontal="right" vertical="center" wrapText="1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vertical="center"/>
    </xf>
    <xf numFmtId="0" fontId="7" fillId="3" borderId="25" xfId="0" applyFont="1" applyFill="1" applyBorder="1" applyAlignment="1" applyProtection="1">
      <alignment vertical="center" wrapText="1"/>
    </xf>
    <xf numFmtId="43" fontId="7" fillId="3" borderId="33" xfId="1" applyFont="1" applyFill="1" applyBorder="1" applyAlignment="1" applyProtection="1">
      <alignment vertical="center"/>
    </xf>
    <xf numFmtId="43" fontId="7" fillId="3" borderId="37" xfId="1" applyFont="1" applyFill="1" applyBorder="1" applyAlignment="1" applyProtection="1">
      <alignment vertical="center"/>
    </xf>
    <xf numFmtId="43" fontId="7" fillId="3" borderId="11" xfId="0" applyNumberFormat="1" applyFont="1" applyFill="1" applyBorder="1" applyAlignment="1" applyProtection="1">
      <alignment vertical="center"/>
    </xf>
    <xf numFmtId="43" fontId="7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0" fontId="5" fillId="0" borderId="0" xfId="2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3" fontId="4" fillId="0" borderId="29" xfId="1" applyFont="1" applyBorder="1" applyAlignment="1" applyProtection="1">
      <alignment vertical="center"/>
    </xf>
    <xf numFmtId="0" fontId="4" fillId="0" borderId="0" xfId="0" quotePrefix="1" applyFont="1" applyAlignment="1" applyProtection="1">
      <alignment vertical="center"/>
    </xf>
    <xf numFmtId="43" fontId="4" fillId="0" borderId="16" xfId="1" applyFont="1" applyBorder="1" applyAlignment="1" applyProtection="1">
      <alignment vertical="center"/>
    </xf>
    <xf numFmtId="0" fontId="7" fillId="4" borderId="17" xfId="0" applyFont="1" applyFill="1" applyBorder="1" applyAlignment="1" applyProtection="1">
      <alignment vertical="center"/>
    </xf>
    <xf numFmtId="10" fontId="7" fillId="4" borderId="18" xfId="0" applyNumberFormat="1" applyFont="1" applyFill="1" applyBorder="1" applyAlignment="1" applyProtection="1">
      <alignment vertical="center"/>
    </xf>
    <xf numFmtId="43" fontId="7" fillId="4" borderId="30" xfId="1" applyFont="1" applyFill="1" applyBorder="1" applyAlignment="1" applyProtection="1">
      <alignment vertical="center"/>
    </xf>
    <xf numFmtId="10" fontId="7" fillId="4" borderId="34" xfId="2" applyNumberFormat="1" applyFont="1" applyFill="1" applyBorder="1" applyAlignment="1" applyProtection="1">
      <alignment vertical="center"/>
    </xf>
    <xf numFmtId="0" fontId="7" fillId="4" borderId="36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10" fontId="7" fillId="4" borderId="41" xfId="2" applyNumberFormat="1" applyFont="1" applyFill="1" applyBorder="1" applyAlignment="1" applyProtection="1">
      <alignment vertical="center"/>
    </xf>
    <xf numFmtId="0" fontId="7" fillId="4" borderId="40" xfId="0" applyFont="1" applyFill="1" applyBorder="1" applyAlignment="1" applyProtection="1">
      <alignment vertical="center"/>
    </xf>
    <xf numFmtId="43" fontId="7" fillId="4" borderId="15" xfId="1" applyFont="1" applyFill="1" applyBorder="1" applyAlignment="1" applyProtection="1">
      <alignment vertical="center"/>
    </xf>
    <xf numFmtId="0" fontId="7" fillId="4" borderId="10" xfId="0" applyFont="1" applyFill="1" applyBorder="1" applyAlignment="1" applyProtection="1">
      <alignment vertical="center"/>
    </xf>
    <xf numFmtId="10" fontId="7" fillId="4" borderId="33" xfId="2" applyNumberFormat="1" applyFont="1" applyFill="1" applyBorder="1" applyAlignment="1" applyProtection="1">
      <alignment vertical="center"/>
    </xf>
    <xf numFmtId="0" fontId="7" fillId="4" borderId="37" xfId="0" applyFont="1" applyFill="1" applyBorder="1" applyAlignment="1" applyProtection="1">
      <alignment vertical="center"/>
    </xf>
    <xf numFmtId="43" fontId="7" fillId="4" borderId="11" xfId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7" fillId="4" borderId="41" xfId="0" applyFont="1" applyFill="1" applyBorder="1" applyAlignment="1" applyProtection="1">
      <alignment horizontal="center" vertical="center"/>
    </xf>
    <xf numFmtId="0" fontId="4" fillId="4" borderId="42" xfId="0" applyFont="1" applyFill="1" applyBorder="1" applyAlignment="1" applyProtection="1">
      <alignment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vertical="center"/>
    </xf>
    <xf numFmtId="43" fontId="7" fillId="4" borderId="32" xfId="0" applyNumberFormat="1" applyFont="1" applyFill="1" applyBorder="1" applyAlignment="1" applyProtection="1">
      <alignment vertical="center"/>
    </xf>
    <xf numFmtId="0" fontId="4" fillId="4" borderId="39" xfId="0" applyFont="1" applyFill="1" applyBorder="1" applyAlignment="1" applyProtection="1">
      <alignment vertical="center"/>
    </xf>
    <xf numFmtId="43" fontId="7" fillId="3" borderId="32" xfId="0" applyNumberFormat="1" applyFont="1" applyFill="1" applyBorder="1" applyAlignment="1" applyProtection="1">
      <alignment vertical="center"/>
    </xf>
    <xf numFmtId="0" fontId="7" fillId="3" borderId="39" xfId="0" applyFont="1" applyFill="1" applyBorder="1" applyAlignment="1" applyProtection="1">
      <alignment vertical="center"/>
    </xf>
    <xf numFmtId="43" fontId="7" fillId="7" borderId="5" xfId="0" applyNumberFormat="1" applyFont="1" applyFill="1" applyBorder="1" applyAlignment="1" applyProtection="1">
      <alignment vertical="center"/>
    </xf>
    <xf numFmtId="43" fontId="7" fillId="8" borderId="32" xfId="1" applyFont="1" applyFill="1" applyBorder="1" applyAlignment="1" applyProtection="1">
      <alignment vertical="center"/>
    </xf>
    <xf numFmtId="0" fontId="4" fillId="8" borderId="39" xfId="0" applyFont="1" applyFill="1" applyBorder="1" applyAlignment="1" applyProtection="1">
      <alignment vertical="center"/>
    </xf>
    <xf numFmtId="43" fontId="7" fillId="4" borderId="32" xfId="1" applyFont="1" applyFill="1" applyBorder="1" applyAlignment="1" applyProtection="1">
      <alignment vertical="center"/>
    </xf>
    <xf numFmtId="43" fontId="7" fillId="3" borderId="32" xfId="1" applyFont="1" applyFill="1" applyBorder="1" applyAlignment="1" applyProtection="1">
      <alignment vertical="center"/>
    </xf>
    <xf numFmtId="0" fontId="3" fillId="0" borderId="0" xfId="3" applyAlignment="1" applyProtection="1">
      <alignment vertical="center"/>
    </xf>
    <xf numFmtId="0" fontId="3" fillId="0" borderId="0" xfId="3" applyAlignment="1" applyProtection="1">
      <alignment horizontal="right" vertical="center"/>
    </xf>
    <xf numFmtId="43" fontId="7" fillId="3" borderId="11" xfId="1" applyFont="1" applyFill="1" applyBorder="1" applyAlignment="1" applyProtection="1">
      <alignment vertical="center"/>
      <protection locked="0"/>
    </xf>
    <xf numFmtId="10" fontId="9" fillId="0" borderId="13" xfId="2" applyNumberFormat="1" applyFont="1" applyBorder="1" applyAlignment="1" applyProtection="1">
      <alignment vertical="center"/>
      <protection locked="0"/>
    </xf>
    <xf numFmtId="10" fontId="9" fillId="0" borderId="11" xfId="2" applyNumberFormat="1" applyFont="1" applyBorder="1" applyAlignment="1" applyProtection="1">
      <alignment vertical="center"/>
      <protection locked="0"/>
    </xf>
    <xf numFmtId="43" fontId="8" fillId="5" borderId="2" xfId="1" applyFont="1" applyFill="1" applyBorder="1" applyAlignment="1" applyProtection="1">
      <alignment vertical="center"/>
    </xf>
    <xf numFmtId="43" fontId="12" fillId="9" borderId="3" xfId="0" applyNumberFormat="1" applyFont="1" applyFill="1" applyBorder="1" applyAlignment="1" applyProtection="1">
      <alignment vertical="center"/>
    </xf>
    <xf numFmtId="0" fontId="12" fillId="9" borderId="3" xfId="0" applyFont="1" applyFill="1" applyBorder="1" applyAlignment="1" applyProtection="1">
      <alignment horizontal="center" vertical="center"/>
    </xf>
    <xf numFmtId="43" fontId="12" fillId="6" borderId="14" xfId="0" applyNumberFormat="1" applyFont="1" applyFill="1" applyBorder="1" applyAlignment="1" applyProtection="1">
      <alignment vertical="center"/>
    </xf>
    <xf numFmtId="10" fontId="12" fillId="9" borderId="15" xfId="2" applyNumberFormat="1" applyFont="1" applyFill="1" applyBorder="1" applyAlignment="1" applyProtection="1">
      <alignment vertical="center"/>
    </xf>
    <xf numFmtId="43" fontId="12" fillId="6" borderId="10" xfId="0" applyNumberFormat="1" applyFont="1" applyFill="1" applyBorder="1" applyAlignment="1" applyProtection="1">
      <alignment vertical="center"/>
    </xf>
    <xf numFmtId="43" fontId="12" fillId="9" borderId="4" xfId="0" applyNumberFormat="1" applyFont="1" applyFill="1" applyBorder="1" applyAlignment="1" applyProtection="1">
      <alignment vertical="center"/>
    </xf>
    <xf numFmtId="0" fontId="12" fillId="9" borderId="4" xfId="0" applyFont="1" applyFill="1" applyBorder="1" applyAlignment="1" applyProtection="1">
      <alignment horizontal="center" vertical="center"/>
    </xf>
    <xf numFmtId="10" fontId="12" fillId="9" borderId="11" xfId="2" applyNumberFormat="1" applyFont="1" applyFill="1" applyBorder="1" applyAlignment="1" applyProtection="1">
      <alignment vertical="center"/>
    </xf>
    <xf numFmtId="10" fontId="7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</xf>
    <xf numFmtId="43" fontId="7" fillId="4" borderId="0" xfId="1" applyFont="1" applyFill="1" applyAlignment="1" applyProtection="1">
      <alignment vertical="center"/>
    </xf>
    <xf numFmtId="0" fontId="13" fillId="0" borderId="0" xfId="3" applyFont="1" applyAlignment="1" applyProtection="1">
      <alignment vertical="center"/>
    </xf>
    <xf numFmtId="0" fontId="3" fillId="0" borderId="0" xfId="3" applyAlignment="1">
      <alignment vertical="center"/>
    </xf>
    <xf numFmtId="0" fontId="14" fillId="0" borderId="0" xfId="0" applyFont="1" applyAlignment="1">
      <alignment vertical="center"/>
    </xf>
    <xf numFmtId="10" fontId="14" fillId="0" borderId="0" xfId="0" applyNumberFormat="1" applyFont="1" applyAlignment="1">
      <alignment vertical="center"/>
    </xf>
    <xf numFmtId="10" fontId="15" fillId="0" borderId="0" xfId="0" applyNumberFormat="1" applyFont="1" applyAlignment="1">
      <alignment vertical="center"/>
    </xf>
    <xf numFmtId="0" fontId="4" fillId="0" borderId="3" xfId="0" applyFont="1" applyBorder="1" applyAlignment="1" applyProtection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/>
    </xf>
    <xf numFmtId="0" fontId="12" fillId="9" borderId="19" xfId="0" applyFont="1" applyFill="1" applyBorder="1" applyAlignment="1" applyProtection="1">
      <alignment horizontal="center" vertical="center" wrapText="1"/>
    </xf>
    <xf numFmtId="0" fontId="12" fillId="9" borderId="3" xfId="0" applyFont="1" applyFill="1" applyBorder="1" applyAlignment="1" applyProtection="1">
      <alignment horizontal="center" vertical="center" wrapText="1"/>
    </xf>
    <xf numFmtId="0" fontId="12" fillId="9" borderId="19" xfId="0" applyFont="1" applyFill="1" applyBorder="1" applyAlignment="1" applyProtection="1">
      <alignment horizontal="center" vertical="center"/>
    </xf>
    <xf numFmtId="0" fontId="12" fillId="9" borderId="3" xfId="0" applyFont="1" applyFill="1" applyBorder="1" applyAlignment="1" applyProtection="1">
      <alignment horizontal="center" vertical="center"/>
    </xf>
    <xf numFmtId="0" fontId="12" fillId="9" borderId="13" xfId="0" applyFont="1" applyFill="1" applyBorder="1" applyAlignment="1" applyProtection="1">
      <alignment horizontal="center" vertical="center"/>
    </xf>
    <xf numFmtId="0" fontId="12" fillId="9" borderId="15" xfId="0" applyFont="1" applyFill="1" applyBorder="1" applyAlignment="1" applyProtection="1">
      <alignment horizontal="center" vertical="center"/>
    </xf>
    <xf numFmtId="0" fontId="11" fillId="6" borderId="43" xfId="0" applyFont="1" applyFill="1" applyBorder="1" applyAlignment="1" applyProtection="1">
      <alignment horizontal="center" vertical="center" wrapText="1"/>
    </xf>
    <xf numFmtId="0" fontId="11" fillId="6" borderId="44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10" fillId="0" borderId="0" xfId="3" applyFont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8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right" vertical="center" wrapText="1"/>
    </xf>
    <xf numFmtId="0" fontId="7" fillId="3" borderId="21" xfId="0" applyFont="1" applyFill="1" applyBorder="1" applyAlignment="1" applyProtection="1">
      <alignment horizontal="right" vertical="center" wrapText="1"/>
    </xf>
    <xf numFmtId="0" fontId="7" fillId="3" borderId="23" xfId="0" applyFont="1" applyFill="1" applyBorder="1" applyAlignment="1" applyProtection="1">
      <alignment horizontal="right" vertical="center" wrapText="1"/>
    </xf>
    <xf numFmtId="0" fontId="7" fillId="3" borderId="24" xfId="0" applyFont="1" applyFill="1" applyBorder="1" applyAlignment="1" applyProtection="1">
      <alignment horizontal="right" vertical="center" wrapText="1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3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right" vertical="center"/>
    </xf>
    <xf numFmtId="0" fontId="7" fillId="3" borderId="32" xfId="0" applyFont="1" applyFill="1" applyBorder="1" applyAlignment="1" applyProtection="1">
      <alignment horizontal="right" vertical="center"/>
    </xf>
    <xf numFmtId="0" fontId="7" fillId="3" borderId="10" xfId="0" applyFont="1" applyFill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right" vertical="center"/>
    </xf>
    <xf numFmtId="0" fontId="7" fillId="3" borderId="33" xfId="0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33CC"/>
      <color rgb="FFFF99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12</xdr:row>
      <xdr:rowOff>14398</xdr:rowOff>
    </xdr:from>
    <xdr:to>
      <xdr:col>10</xdr:col>
      <xdr:colOff>1216025</xdr:colOff>
      <xdr:row>33</xdr:row>
      <xdr:rowOff>149122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4917" y="1834731"/>
          <a:ext cx="3766608" cy="336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152400</xdr:colOff>
      <xdr:row>6</xdr:row>
      <xdr:rowOff>32752</xdr:rowOff>
    </xdr:from>
    <xdr:to>
      <xdr:col>8</xdr:col>
      <xdr:colOff>296400</xdr:colOff>
      <xdr:row>6</xdr:row>
      <xdr:rowOff>176752</xdr:rowOff>
    </xdr:to>
    <xdr:sp macro="" textlink="">
      <xdr:nvSpPr>
        <xdr:cNvPr id="3" name="Rectangle 2"/>
        <xdr:cNvSpPr/>
      </xdr:nvSpPr>
      <xdr:spPr>
        <a:xfrm>
          <a:off x="5689600" y="1893302"/>
          <a:ext cx="144000" cy="144000"/>
        </a:xfrm>
        <a:prstGeom prst="rect">
          <a:avLst/>
        </a:prstGeom>
        <a:solidFill>
          <a:srgbClr val="FF33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155403</xdr:colOff>
      <xdr:row>10</xdr:row>
      <xdr:rowOff>26414</xdr:rowOff>
    </xdr:from>
    <xdr:to>
      <xdr:col>8</xdr:col>
      <xdr:colOff>299403</xdr:colOff>
      <xdr:row>10</xdr:row>
      <xdr:rowOff>170414</xdr:rowOff>
    </xdr:to>
    <xdr:sp macro="" textlink="">
      <xdr:nvSpPr>
        <xdr:cNvPr id="4" name="Rectangle 3"/>
        <xdr:cNvSpPr/>
      </xdr:nvSpPr>
      <xdr:spPr>
        <a:xfrm>
          <a:off x="5692603" y="2687064"/>
          <a:ext cx="144000" cy="144000"/>
        </a:xfrm>
        <a:prstGeom prst="rect">
          <a:avLst/>
        </a:prstGeom>
        <a:solidFill>
          <a:srgbClr val="FF33CC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852438</xdr:colOff>
      <xdr:row>40</xdr:row>
      <xdr:rowOff>37040</xdr:rowOff>
    </xdr:from>
    <xdr:to>
      <xdr:col>6</xdr:col>
      <xdr:colOff>602672</xdr:colOff>
      <xdr:row>40</xdr:row>
      <xdr:rowOff>174624</xdr:rowOff>
    </xdr:to>
    <xdr:sp macro="" textlink="">
      <xdr:nvSpPr>
        <xdr:cNvPr id="5" name="Flèche droite à entaille 4"/>
        <xdr:cNvSpPr/>
      </xdr:nvSpPr>
      <xdr:spPr>
        <a:xfrm>
          <a:off x="4324733" y="6236949"/>
          <a:ext cx="858598" cy="137584"/>
        </a:xfrm>
        <a:prstGeom prst="notchedRightArrow">
          <a:avLst/>
        </a:prstGeom>
        <a:solidFill>
          <a:srgbClr val="C00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6</xdr:col>
      <xdr:colOff>971550</xdr:colOff>
      <xdr:row>42</xdr:row>
      <xdr:rowOff>23813</xdr:rowOff>
    </xdr:from>
    <xdr:to>
      <xdr:col>6</xdr:col>
      <xdr:colOff>1123950</xdr:colOff>
      <xdr:row>42</xdr:row>
      <xdr:rowOff>176213</xdr:rowOff>
    </xdr:to>
    <xdr:sp macro="" textlink="">
      <xdr:nvSpPr>
        <xdr:cNvPr id="6" name="Flèche vers le haut 5"/>
        <xdr:cNvSpPr/>
      </xdr:nvSpPr>
      <xdr:spPr>
        <a:xfrm>
          <a:off x="5543550" y="6453188"/>
          <a:ext cx="152400" cy="152400"/>
        </a:xfrm>
        <a:prstGeom prst="upArrow">
          <a:avLst/>
        </a:prstGeom>
        <a:solidFill>
          <a:srgbClr val="C00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19</xdr:row>
      <xdr:rowOff>114300</xdr:rowOff>
    </xdr:from>
    <xdr:to>
      <xdr:col>7</xdr:col>
      <xdr:colOff>590550</xdr:colOff>
      <xdr:row>39</xdr:row>
      <xdr:rowOff>171450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924300"/>
          <a:ext cx="4305300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57149</xdr:colOff>
      <xdr:row>3</xdr:row>
      <xdr:rowOff>123825</xdr:rowOff>
    </xdr:from>
    <xdr:to>
      <xdr:col>10</xdr:col>
      <xdr:colOff>695324</xdr:colOff>
      <xdr:row>5</xdr:row>
      <xdr:rowOff>85725</xdr:rowOff>
    </xdr:to>
    <xdr:sp macro="" textlink="">
      <xdr:nvSpPr>
        <xdr:cNvPr id="3" name="Flèche droite 2"/>
        <xdr:cNvSpPr/>
      </xdr:nvSpPr>
      <xdr:spPr>
        <a:xfrm rot="10800000">
          <a:off x="7677149" y="695325"/>
          <a:ext cx="638175" cy="342900"/>
        </a:xfrm>
        <a:prstGeom prst="rightArrow">
          <a:avLst>
            <a:gd name="adj1" fmla="val 100000"/>
            <a:gd name="adj2" fmla="val 5277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7</xdr:col>
      <xdr:colOff>542925</xdr:colOff>
      <xdr:row>1</xdr:row>
      <xdr:rowOff>0</xdr:rowOff>
    </xdr:from>
    <xdr:to>
      <xdr:col>17</xdr:col>
      <xdr:colOff>609600</xdr:colOff>
      <xdr:row>15</xdr:row>
      <xdr:rowOff>9525</xdr:rowOff>
    </xdr:to>
    <xdr:sp macro="" textlink="">
      <xdr:nvSpPr>
        <xdr:cNvPr id="4" name="Rectangle 3"/>
        <xdr:cNvSpPr/>
      </xdr:nvSpPr>
      <xdr:spPr>
        <a:xfrm>
          <a:off x="5876925" y="190500"/>
          <a:ext cx="7686675" cy="267652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oisieme-pilier.info/?gclid=Cj0KCQjw9NbdBRCwARIsAPLsnFaQA4klpjouA6jZC-Yvf1bBfRKEbeAq00heR5l1xXrcW11C01vCbbQaAvhNEALw_wcB" TargetMode="External"/><Relationship Id="rId2" Type="http://schemas.openxmlformats.org/officeDocument/2006/relationships/hyperlink" Target="http://www.conseil-retraite.ch/" TargetMode="External"/><Relationship Id="rId1" Type="http://schemas.openxmlformats.org/officeDocument/2006/relationships/hyperlink" Target="mailto:phkuendig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ntrepatronal.ch/assurances-sociales/fonds-de-prevoyanc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jaccoud@centrepatronal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0"/>
  <sheetViews>
    <sheetView showGridLines="0" tabSelected="1" zoomScale="110" zoomScaleNormal="110" workbookViewId="0">
      <selection activeCell="O8" sqref="O8"/>
    </sheetView>
  </sheetViews>
  <sheetFormatPr baseColWidth="10" defaultRowHeight="12.75" x14ac:dyDescent="0.25"/>
  <cols>
    <col min="1" max="1" width="0.85546875" style="13" customWidth="1"/>
    <col min="2" max="2" width="32.7109375" style="13" customWidth="1"/>
    <col min="3" max="3" width="15.7109375" style="13" customWidth="1"/>
    <col min="4" max="4" width="2.7109375" style="13" customWidth="1"/>
    <col min="5" max="5" width="15.7109375" style="13" customWidth="1"/>
    <col min="6" max="6" width="0.85546875" style="13" customWidth="1"/>
    <col min="7" max="7" width="18.7109375" style="13" customWidth="1"/>
    <col min="8" max="8" width="0.85546875" style="13" customWidth="1"/>
    <col min="9" max="9" width="18.7109375" style="13" customWidth="1"/>
    <col min="10" max="10" width="1" style="13" customWidth="1"/>
    <col min="11" max="11" width="18.7109375" style="13" customWidth="1"/>
    <col min="12" max="12" width="1" style="14" customWidth="1"/>
    <col min="13" max="13" width="11.42578125" style="13"/>
    <col min="14" max="14" width="0.85546875" style="13" customWidth="1"/>
    <col min="15" max="18" width="11.42578125" style="13"/>
    <col min="19" max="19" width="13.7109375" style="13" customWidth="1"/>
    <col min="20" max="16384" width="11.42578125" style="13"/>
  </cols>
  <sheetData>
    <row r="1" spans="2:13" ht="4.5" customHeight="1" thickBot="1" x14ac:dyDescent="0.3"/>
    <row r="2" spans="2:13" ht="15.95" customHeight="1" thickBot="1" x14ac:dyDescent="0.3">
      <c r="B2" s="122" t="s">
        <v>28</v>
      </c>
      <c r="C2" s="123"/>
      <c r="D2" s="123"/>
      <c r="E2" s="123"/>
      <c r="F2" s="123"/>
      <c r="G2" s="123"/>
      <c r="H2" s="123"/>
      <c r="I2" s="123"/>
      <c r="J2" s="123"/>
      <c r="K2" s="124"/>
      <c r="M2" s="106" t="s">
        <v>57</v>
      </c>
    </row>
    <row r="3" spans="2:13" ht="15" customHeight="1" thickBot="1" x14ac:dyDescent="0.3">
      <c r="B3" s="18"/>
      <c r="C3" s="18"/>
      <c r="J3" s="14"/>
      <c r="M3" s="107">
        <v>43383</v>
      </c>
    </row>
    <row r="4" spans="2:13" ht="15.95" customHeight="1" thickBot="1" x14ac:dyDescent="0.3">
      <c r="B4" s="138"/>
      <c r="C4" s="138"/>
      <c r="E4" s="135" t="s">
        <v>7</v>
      </c>
      <c r="F4" s="136"/>
      <c r="G4" s="137"/>
      <c r="H4" s="19"/>
      <c r="I4" s="89">
        <v>2350</v>
      </c>
      <c r="J4" s="12"/>
    </row>
    <row r="5" spans="2:13" ht="4.5" customHeight="1" thickBot="1" x14ac:dyDescent="0.3">
      <c r="J5" s="14"/>
    </row>
    <row r="6" spans="2:13" ht="15.95" customHeight="1" thickBot="1" x14ac:dyDescent="0.3">
      <c r="B6" s="20" t="s">
        <v>3</v>
      </c>
      <c r="C6" s="2">
        <v>52</v>
      </c>
      <c r="D6" s="21"/>
      <c r="E6" s="139" t="s">
        <v>8</v>
      </c>
      <c r="F6" s="140"/>
      <c r="G6" s="140"/>
      <c r="H6" s="141"/>
      <c r="I6" s="142"/>
      <c r="J6" s="15"/>
      <c r="K6" s="120" t="s">
        <v>47</v>
      </c>
      <c r="L6" s="120"/>
      <c r="M6" s="120"/>
    </row>
    <row r="7" spans="2:13" ht="15.95" customHeight="1" thickBot="1" x14ac:dyDescent="0.3">
      <c r="B7" s="23" t="s">
        <v>4</v>
      </c>
      <c r="C7" s="3">
        <v>64</v>
      </c>
      <c r="D7" s="21"/>
      <c r="E7" s="143" t="s">
        <v>9</v>
      </c>
      <c r="F7" s="144"/>
      <c r="G7" s="145"/>
      <c r="H7" s="24"/>
      <c r="I7" s="25">
        <f>+$I$4*36*0.08</f>
        <v>6768</v>
      </c>
      <c r="J7" s="17"/>
      <c r="K7" s="16"/>
      <c r="L7" s="22"/>
    </row>
    <row r="8" spans="2:13" ht="15.95" customHeight="1" thickBot="1" x14ac:dyDescent="0.3">
      <c r="B8" s="26" t="s">
        <v>2</v>
      </c>
      <c r="C8" s="27">
        <f>+C7-C6</f>
        <v>12</v>
      </c>
      <c r="D8" s="16"/>
      <c r="E8" s="146" t="s">
        <v>10</v>
      </c>
      <c r="F8" s="147"/>
      <c r="G8" s="148"/>
      <c r="H8" s="28"/>
      <c r="I8" s="29">
        <f>+$I$4*36*0.4</f>
        <v>33840</v>
      </c>
      <c r="J8" s="17"/>
      <c r="K8" s="16"/>
      <c r="L8" s="22"/>
    </row>
    <row r="9" spans="2:13" ht="4.5" customHeight="1" thickBot="1" x14ac:dyDescent="0.3">
      <c r="B9" s="30"/>
      <c r="C9" s="31"/>
      <c r="D9" s="16"/>
      <c r="E9" s="16"/>
      <c r="F9" s="16"/>
      <c r="G9" s="16"/>
      <c r="H9" s="16"/>
      <c r="I9" s="16"/>
      <c r="J9" s="16"/>
      <c r="K9" s="16"/>
      <c r="L9" s="22"/>
    </row>
    <row r="10" spans="2:13" ht="15.95" customHeight="1" x14ac:dyDescent="0.25">
      <c r="B10" s="32" t="s">
        <v>5</v>
      </c>
      <c r="C10" s="4">
        <v>150000</v>
      </c>
      <c r="D10" s="34"/>
      <c r="E10" s="131" t="s">
        <v>27</v>
      </c>
      <c r="F10" s="132"/>
      <c r="G10" s="132"/>
      <c r="H10" s="35"/>
      <c r="I10" s="36" t="s">
        <v>11</v>
      </c>
      <c r="J10" s="37"/>
      <c r="K10" s="38" t="s">
        <v>12</v>
      </c>
      <c r="L10" s="15"/>
    </row>
    <row r="11" spans="2:13" ht="15.95" customHeight="1" thickBot="1" x14ac:dyDescent="0.3">
      <c r="B11" s="39" t="s">
        <v>6</v>
      </c>
      <c r="C11" s="86">
        <v>100000</v>
      </c>
      <c r="D11" s="34"/>
      <c r="E11" s="133"/>
      <c r="F11" s="134"/>
      <c r="G11" s="134"/>
      <c r="H11" s="40"/>
      <c r="I11" s="41">
        <f>+I7</f>
        <v>6768</v>
      </c>
      <c r="J11" s="42"/>
      <c r="K11" s="43">
        <f>IF(Revenu_AVS*0.2&gt;I8,I8,Revenu_AVS*0.2)</f>
        <v>20000</v>
      </c>
      <c r="L11" s="44"/>
    </row>
    <row r="12" spans="2:13" ht="3.75" customHeight="1" x14ac:dyDescent="0.25">
      <c r="B12" s="45"/>
      <c r="C12" s="46"/>
      <c r="D12" s="16"/>
      <c r="E12" s="16"/>
      <c r="F12" s="16"/>
      <c r="G12" s="16"/>
      <c r="H12" s="16"/>
      <c r="I12" s="16"/>
      <c r="J12" s="16"/>
      <c r="K12" s="16"/>
      <c r="L12" s="22"/>
    </row>
    <row r="13" spans="2:13" ht="20.100000000000001" customHeight="1" thickBot="1" x14ac:dyDescent="0.3">
      <c r="B13" s="101" t="s">
        <v>54</v>
      </c>
      <c r="C13" s="16"/>
      <c r="D13" s="16"/>
      <c r="E13" s="16"/>
      <c r="F13" s="16"/>
      <c r="G13" s="16"/>
      <c r="H13" s="16"/>
      <c r="I13" s="16"/>
      <c r="J13" s="16"/>
      <c r="K13" s="16"/>
      <c r="L13" s="22"/>
    </row>
    <row r="14" spans="2:13" ht="15.95" customHeight="1" thickBot="1" x14ac:dyDescent="0.3">
      <c r="B14" s="128" t="s">
        <v>13</v>
      </c>
      <c r="C14" s="129"/>
      <c r="D14" s="129"/>
      <c r="E14" s="130"/>
      <c r="F14" s="16"/>
      <c r="G14" s="16"/>
      <c r="H14" s="16"/>
      <c r="I14" s="16"/>
      <c r="J14" s="16"/>
      <c r="K14" s="16"/>
      <c r="L14" s="22"/>
    </row>
    <row r="15" spans="2:13" ht="4.5" customHeight="1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2"/>
    </row>
    <row r="16" spans="2:13" ht="15.95" customHeight="1" x14ac:dyDescent="0.25">
      <c r="B16" s="16" t="s">
        <v>48</v>
      </c>
      <c r="C16" s="47" t="s">
        <v>21</v>
      </c>
      <c r="D16" s="16"/>
      <c r="E16" s="47" t="s">
        <v>20</v>
      </c>
      <c r="F16" s="16"/>
      <c r="G16" s="16"/>
      <c r="H16" s="16"/>
      <c r="I16" s="16"/>
      <c r="J16" s="16"/>
      <c r="K16" s="16"/>
      <c r="L16" s="22"/>
    </row>
    <row r="17" spans="2:19" ht="4.5" customHeight="1" thickBot="1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2"/>
    </row>
    <row r="18" spans="2:19" ht="15.95" customHeight="1" x14ac:dyDescent="0.25">
      <c r="B18" s="20" t="s">
        <v>15</v>
      </c>
      <c r="C18" s="87">
        <v>0.14499999999999999</v>
      </c>
      <c r="D18" s="16"/>
      <c r="E18" s="48">
        <f>+Salaire_assuré*C18</f>
        <v>21750</v>
      </c>
      <c r="F18" s="49"/>
      <c r="G18" s="16"/>
      <c r="H18" s="16"/>
      <c r="I18" s="16"/>
      <c r="J18" s="16"/>
      <c r="K18" s="16"/>
      <c r="L18" s="22"/>
    </row>
    <row r="19" spans="2:19" ht="15.95" customHeight="1" thickBot="1" x14ac:dyDescent="0.3">
      <c r="B19" s="23" t="s">
        <v>17</v>
      </c>
      <c r="C19" s="88">
        <v>0.03</v>
      </c>
      <c r="D19" s="16"/>
      <c r="E19" s="50">
        <f>+Salaire_assuré*C19</f>
        <v>4500</v>
      </c>
      <c r="F19" s="16"/>
      <c r="G19" s="16"/>
      <c r="H19" s="16"/>
      <c r="I19" s="16"/>
      <c r="J19" s="16"/>
      <c r="K19" s="16"/>
      <c r="L19" s="22"/>
    </row>
    <row r="20" spans="2:19" ht="15.95" customHeight="1" thickBot="1" x14ac:dyDescent="0.3">
      <c r="B20" s="51" t="s">
        <v>19</v>
      </c>
      <c r="C20" s="52">
        <f>+C18+C19</f>
        <v>0.17499999999999999</v>
      </c>
      <c r="D20" s="16"/>
      <c r="E20" s="53">
        <f>+E18+E19</f>
        <v>26250</v>
      </c>
      <c r="F20" s="16"/>
      <c r="G20" s="16"/>
      <c r="H20" s="16"/>
      <c r="I20" s="16"/>
      <c r="J20" s="16"/>
      <c r="K20" s="16"/>
      <c r="L20" s="22"/>
    </row>
    <row r="21" spans="2:19" ht="4.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2"/>
    </row>
    <row r="22" spans="2:19" ht="15.95" customHeight="1" x14ac:dyDescent="0.25">
      <c r="B22" s="16" t="s">
        <v>33</v>
      </c>
      <c r="C22" s="16"/>
      <c r="D22" s="16"/>
      <c r="E22" s="16"/>
      <c r="F22" s="16"/>
      <c r="G22" s="16"/>
      <c r="H22" s="16"/>
      <c r="I22" s="16"/>
      <c r="J22" s="16"/>
      <c r="K22" s="16"/>
      <c r="L22" s="22"/>
    </row>
    <row r="23" spans="2:19" ht="4.5" customHeight="1" thickBot="1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2"/>
    </row>
    <row r="24" spans="2:19" ht="15.95" customHeight="1" x14ac:dyDescent="0.25">
      <c r="B24" s="32" t="s">
        <v>29</v>
      </c>
      <c r="C24" s="54">
        <f>VLOOKUP($C$19,Tabelle_PrestRisques,2)</f>
        <v>0.3</v>
      </c>
      <c r="D24" s="55"/>
      <c r="E24" s="33">
        <f>+C24*Salaire_assuré</f>
        <v>45000</v>
      </c>
      <c r="F24" s="16"/>
      <c r="G24" s="16"/>
      <c r="H24" s="16"/>
      <c r="I24" s="16"/>
      <c r="J24" s="16"/>
      <c r="K24" s="16"/>
      <c r="L24" s="22"/>
    </row>
    <row r="25" spans="2:19" ht="15.95" customHeight="1" x14ac:dyDescent="0.25">
      <c r="B25" s="56" t="s">
        <v>30</v>
      </c>
      <c r="C25" s="57">
        <f>VLOOKUP($C$19,Tabelle_PrestRisques,3)</f>
        <v>0.1</v>
      </c>
      <c r="D25" s="58"/>
      <c r="E25" s="59">
        <f>+C25*Salaire_assuré</f>
        <v>15000</v>
      </c>
      <c r="F25" s="16"/>
      <c r="G25" s="16"/>
      <c r="H25" s="16"/>
      <c r="I25" s="16"/>
      <c r="J25" s="16"/>
      <c r="K25" s="16"/>
      <c r="L25" s="22"/>
    </row>
    <row r="26" spans="2:19" ht="15.95" customHeight="1" x14ac:dyDescent="0.25">
      <c r="B26" s="56" t="s">
        <v>32</v>
      </c>
      <c r="C26" s="57">
        <f>VLOOKUP($C$19,Tabelle_PrestRisques,4)</f>
        <v>0.25</v>
      </c>
      <c r="D26" s="58"/>
      <c r="E26" s="59">
        <f>+C26*Salaire_assuré</f>
        <v>37500</v>
      </c>
      <c r="F26" s="16"/>
      <c r="G26" s="16"/>
      <c r="H26" s="16"/>
      <c r="I26" s="16"/>
      <c r="J26" s="16"/>
      <c r="K26" s="16"/>
      <c r="L26" s="22"/>
    </row>
    <row r="27" spans="2:19" ht="15.95" customHeight="1" thickBot="1" x14ac:dyDescent="0.3">
      <c r="B27" s="60" t="s">
        <v>31</v>
      </c>
      <c r="C27" s="61">
        <f>VLOOKUP($C$19,Tabelle_PrestRisques,3)</f>
        <v>0.1</v>
      </c>
      <c r="D27" s="62"/>
      <c r="E27" s="63">
        <f>+C27*Salaire_assuré</f>
        <v>15000</v>
      </c>
      <c r="F27" s="16"/>
      <c r="G27" s="16"/>
      <c r="H27" s="16"/>
      <c r="I27" s="16"/>
      <c r="J27" s="16"/>
      <c r="K27" s="16"/>
      <c r="L27" s="22"/>
    </row>
    <row r="28" spans="2:19" ht="4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2"/>
    </row>
    <row r="29" spans="2:19" ht="15.95" customHeight="1" x14ac:dyDescent="0.25">
      <c r="B29" s="16" t="s">
        <v>44</v>
      </c>
      <c r="C29" s="16"/>
      <c r="D29" s="16"/>
      <c r="E29" s="16"/>
      <c r="F29" s="16"/>
      <c r="G29" s="16"/>
      <c r="H29" s="16"/>
      <c r="I29" s="16"/>
      <c r="J29" s="16"/>
      <c r="K29" s="16"/>
      <c r="L29" s="22"/>
    </row>
    <row r="30" spans="2:19" ht="4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2"/>
    </row>
    <row r="31" spans="2:19" ht="15.95" customHeight="1" thickBot="1" x14ac:dyDescent="0.3">
      <c r="B31" s="64" t="s">
        <v>34</v>
      </c>
      <c r="C31" s="11">
        <v>1.4999999999999999E-2</v>
      </c>
      <c r="D31" s="16"/>
      <c r="E31" s="16"/>
      <c r="F31" s="16"/>
      <c r="G31" s="16"/>
      <c r="H31" s="16"/>
      <c r="I31" s="16"/>
      <c r="J31" s="16"/>
      <c r="K31" s="16"/>
      <c r="L31" s="22"/>
    </row>
    <row r="32" spans="2:19" ht="15.95" customHeight="1" x14ac:dyDescent="0.25">
      <c r="B32" s="65" t="s">
        <v>35</v>
      </c>
      <c r="C32" s="11">
        <v>5.4999999999999997E-3</v>
      </c>
      <c r="D32" s="16"/>
      <c r="E32" s="16"/>
      <c r="F32" s="16"/>
      <c r="L32" s="22"/>
      <c r="P32" s="114" t="s">
        <v>49</v>
      </c>
      <c r="Q32" s="108" t="s">
        <v>50</v>
      </c>
      <c r="R32" s="110" t="s">
        <v>2</v>
      </c>
      <c r="S32" s="112" t="s">
        <v>51</v>
      </c>
    </row>
    <row r="33" spans="2:19" s="14" customFormat="1" ht="4.5" customHeight="1" x14ac:dyDescent="0.25">
      <c r="B33" s="66"/>
      <c r="C33" s="67"/>
      <c r="D33" s="22"/>
      <c r="E33" s="22"/>
      <c r="F33" s="22"/>
      <c r="L33" s="22"/>
      <c r="P33" s="115"/>
      <c r="Q33" s="109"/>
      <c r="R33" s="111"/>
      <c r="S33" s="113"/>
    </row>
    <row r="34" spans="2:19" s="14" customFormat="1" ht="15.95" customHeight="1" x14ac:dyDescent="0.25">
      <c r="B34" s="68" t="s">
        <v>14</v>
      </c>
      <c r="C34" s="67"/>
      <c r="D34" s="22"/>
      <c r="E34" s="22"/>
      <c r="F34" s="22"/>
      <c r="L34" s="22"/>
      <c r="P34" s="115"/>
      <c r="Q34" s="109"/>
      <c r="R34" s="111"/>
      <c r="S34" s="113"/>
    </row>
    <row r="35" spans="2:19" s="14" customFormat="1" ht="4.5" customHeight="1" x14ac:dyDescent="0.25">
      <c r="B35" s="66"/>
      <c r="C35" s="67"/>
      <c r="D35" s="22"/>
      <c r="E35" s="22"/>
      <c r="F35" s="22"/>
      <c r="L35" s="22"/>
      <c r="P35" s="115"/>
      <c r="Q35" s="109"/>
      <c r="R35" s="111"/>
      <c r="S35" s="113"/>
    </row>
    <row r="36" spans="2:19" s="14" customFormat="1" ht="15.95" customHeight="1" x14ac:dyDescent="0.25">
      <c r="B36" s="125"/>
      <c r="C36" s="126"/>
      <c r="D36" s="126"/>
      <c r="E36" s="126"/>
      <c r="F36" s="127"/>
      <c r="G36" s="117" t="s">
        <v>40</v>
      </c>
      <c r="H36" s="118"/>
      <c r="I36" s="118"/>
      <c r="J36" s="118"/>
      <c r="K36" s="119"/>
      <c r="L36" s="22"/>
      <c r="P36" s="115"/>
      <c r="Q36" s="109"/>
      <c r="R36" s="111"/>
      <c r="S36" s="113"/>
    </row>
    <row r="37" spans="2:19" ht="15.95" customHeight="1" x14ac:dyDescent="0.25">
      <c r="B37" s="117"/>
      <c r="C37" s="118"/>
      <c r="D37" s="118"/>
      <c r="E37" s="118"/>
      <c r="F37" s="119"/>
      <c r="G37" s="69" t="s">
        <v>41</v>
      </c>
      <c r="H37" s="70"/>
      <c r="I37" s="71" t="s">
        <v>42</v>
      </c>
      <c r="J37" s="72"/>
      <c r="K37" s="73" t="s">
        <v>43</v>
      </c>
      <c r="L37" s="22"/>
      <c r="P37" s="116"/>
      <c r="Q37" s="109"/>
      <c r="R37" s="111"/>
      <c r="S37" s="113"/>
    </row>
    <row r="38" spans="2:19" ht="15.95" customHeight="1" x14ac:dyDescent="0.25">
      <c r="B38" s="74" t="s">
        <v>36</v>
      </c>
      <c r="C38" s="117" t="s">
        <v>38</v>
      </c>
      <c r="D38" s="118"/>
      <c r="E38" s="118"/>
      <c r="F38" s="119"/>
      <c r="G38" s="75">
        <f>+E18</f>
        <v>21750</v>
      </c>
      <c r="H38" s="76"/>
      <c r="I38" s="77">
        <f>+I11</f>
        <v>6768</v>
      </c>
      <c r="J38" s="78"/>
      <c r="K38" s="79">
        <f>+G38+I38</f>
        <v>28518</v>
      </c>
      <c r="L38" s="22"/>
      <c r="P38" s="92">
        <f>+E20+I38</f>
        <v>33018</v>
      </c>
      <c r="Q38" s="90">
        <f>+K44</f>
        <v>372080</v>
      </c>
      <c r="R38" s="91">
        <f>+Durée</f>
        <v>12</v>
      </c>
      <c r="S38" s="93">
        <f>RATE(R38,-P38,0,Q38,1)</f>
        <v>-9.7091352301458128E-3</v>
      </c>
    </row>
    <row r="39" spans="2:19" ht="15.95" customHeight="1" thickBot="1" x14ac:dyDescent="0.3">
      <c r="B39" s="74" t="s">
        <v>37</v>
      </c>
      <c r="C39" s="117" t="s">
        <v>39</v>
      </c>
      <c r="D39" s="118"/>
      <c r="E39" s="118"/>
      <c r="F39" s="119"/>
      <c r="G39" s="80"/>
      <c r="H39" s="81"/>
      <c r="I39" s="77">
        <f>+K11</f>
        <v>20000</v>
      </c>
      <c r="J39" s="78"/>
      <c r="K39" s="79">
        <f>+G39+I39</f>
        <v>20000</v>
      </c>
      <c r="L39" s="22"/>
      <c r="P39" s="94">
        <f>+I39</f>
        <v>20000</v>
      </c>
      <c r="Q39" s="95">
        <f>+K45</f>
        <v>248755</v>
      </c>
      <c r="R39" s="96">
        <f>+R38</f>
        <v>12</v>
      </c>
      <c r="S39" s="97">
        <f>RATE(R39,-P39,0,Q39,1)</f>
        <v>5.4997334804987013E-3</v>
      </c>
    </row>
    <row r="40" spans="2:19" ht="4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2"/>
    </row>
    <row r="41" spans="2:19" ht="15.95" customHeight="1" x14ac:dyDescent="0.25">
      <c r="B41" s="16" t="s">
        <v>44</v>
      </c>
      <c r="C41" s="121" t="s">
        <v>52</v>
      </c>
      <c r="D41" s="121"/>
      <c r="E41" s="98">
        <f>VLOOKUP(C7,Taux_de_conversion,2)</f>
        <v>6.6000000000000003E-2</v>
      </c>
      <c r="F41" s="99"/>
      <c r="G41" s="100">
        <f>ROUND((G44*E41/12),0)</f>
        <v>1583</v>
      </c>
      <c r="H41" s="64"/>
      <c r="I41" s="64" t="s">
        <v>53</v>
      </c>
      <c r="J41" s="64"/>
      <c r="K41" s="64"/>
      <c r="L41" s="22"/>
    </row>
    <row r="42" spans="2:19" ht="4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22"/>
    </row>
    <row r="43" spans="2:19" ht="15.95" customHeight="1" x14ac:dyDescent="0.25">
      <c r="B43" s="117"/>
      <c r="C43" s="118"/>
      <c r="D43" s="118"/>
      <c r="E43" s="118"/>
      <c r="F43" s="119"/>
      <c r="G43" s="69" t="s">
        <v>41</v>
      </c>
      <c r="H43" s="70"/>
      <c r="I43" s="71" t="s">
        <v>42</v>
      </c>
      <c r="J43" s="72"/>
      <c r="K43" s="73" t="s">
        <v>43</v>
      </c>
      <c r="L43" s="22"/>
    </row>
    <row r="44" spans="2:19" ht="15.95" customHeight="1" x14ac:dyDescent="0.25">
      <c r="B44" s="74" t="s">
        <v>36</v>
      </c>
      <c r="C44" s="117" t="s">
        <v>38</v>
      </c>
      <c r="D44" s="118"/>
      <c r="E44" s="118"/>
      <c r="F44" s="119"/>
      <c r="G44" s="82">
        <f>ROUND(FV($C$31,$C$8,-$E$18,,1),0)</f>
        <v>287901</v>
      </c>
      <c r="H44" s="76"/>
      <c r="I44" s="83">
        <f>ROUND(FV(C32,C8,-I38,,1),0)</f>
        <v>84179</v>
      </c>
      <c r="J44" s="78"/>
      <c r="K44" s="79">
        <f>+G44+I44</f>
        <v>372080</v>
      </c>
      <c r="L44" s="22"/>
    </row>
    <row r="45" spans="2:19" ht="15.95" customHeight="1" x14ac:dyDescent="0.25">
      <c r="B45" s="74" t="s">
        <v>37</v>
      </c>
      <c r="C45" s="117" t="s">
        <v>39</v>
      </c>
      <c r="D45" s="118"/>
      <c r="E45" s="118"/>
      <c r="F45" s="119"/>
      <c r="G45" s="80"/>
      <c r="H45" s="81"/>
      <c r="I45" s="83">
        <f>ROUND(FV(C32,C8,-I39,,1),0)</f>
        <v>248755</v>
      </c>
      <c r="J45" s="78"/>
      <c r="K45" s="79">
        <f>+I45</f>
        <v>248755</v>
      </c>
      <c r="L45" s="22"/>
    </row>
    <row r="46" spans="2:19" ht="4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22"/>
    </row>
    <row r="47" spans="2:19" ht="15" customHeight="1" x14ac:dyDescent="0.25">
      <c r="B47" s="16" t="s">
        <v>46</v>
      </c>
      <c r="C47" s="16"/>
      <c r="D47" s="16"/>
      <c r="E47" s="16"/>
      <c r="F47" s="16"/>
      <c r="G47" s="84" t="s">
        <v>0</v>
      </c>
      <c r="H47" s="16"/>
      <c r="I47" s="16"/>
      <c r="J47" s="16"/>
      <c r="K47" s="85" t="s">
        <v>1</v>
      </c>
      <c r="L47" s="22"/>
      <c r="M47" s="47" t="s">
        <v>45</v>
      </c>
    </row>
    <row r="48" spans="2:19" ht="4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2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</sheetData>
  <sheetProtection sheet="1" objects="1" scenarios="1"/>
  <mergeCells count="22">
    <mergeCell ref="B2:K2"/>
    <mergeCell ref="C38:F38"/>
    <mergeCell ref="C39:F39"/>
    <mergeCell ref="B36:F36"/>
    <mergeCell ref="B37:F37"/>
    <mergeCell ref="B14:E14"/>
    <mergeCell ref="E10:G11"/>
    <mergeCell ref="E4:G4"/>
    <mergeCell ref="B4:C4"/>
    <mergeCell ref="E6:I6"/>
    <mergeCell ref="E7:G7"/>
    <mergeCell ref="E8:G8"/>
    <mergeCell ref="C44:F44"/>
    <mergeCell ref="C45:F45"/>
    <mergeCell ref="K6:M6"/>
    <mergeCell ref="C41:D41"/>
    <mergeCell ref="G36:K36"/>
    <mergeCell ref="Q32:Q37"/>
    <mergeCell ref="R32:R37"/>
    <mergeCell ref="S32:S37"/>
    <mergeCell ref="P32:P37"/>
    <mergeCell ref="B43:F43"/>
  </mergeCells>
  <dataValidations count="2">
    <dataValidation type="list" allowBlank="1" showInputMessage="1" showErrorMessage="1" sqref="C18">
      <formula1>Taux_Epargne_FIP</formula1>
    </dataValidation>
    <dataValidation type="list" allowBlank="1" showInputMessage="1" showErrorMessage="1" sqref="C19">
      <formula1>Taux_Risques</formula1>
    </dataValidation>
  </dataValidations>
  <hyperlinks>
    <hyperlink ref="G47" r:id="rId1"/>
    <hyperlink ref="K47" r:id="rId2"/>
    <hyperlink ref="K6:M6" r:id="rId3" display="Lien sur Internet à propos du 3e pilier"/>
    <hyperlink ref="B13" r:id="rId4"/>
  </hyperlinks>
  <pageMargins left="0.31496062992125984" right="0.19685039370078741" top="0.19685039370078741" bottom="0.19685039370078741" header="0.31496062992125984" footer="0.31496062992125984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P19"/>
  <sheetViews>
    <sheetView showGridLines="0" workbookViewId="0">
      <selection activeCell="K20" sqref="K20"/>
    </sheetView>
  </sheetViews>
  <sheetFormatPr baseColWidth="10" defaultRowHeight="15" x14ac:dyDescent="0.25"/>
  <cols>
    <col min="1" max="16384" width="11.42578125" style="1"/>
  </cols>
  <sheetData>
    <row r="5" spans="4:16" x14ac:dyDescent="0.25">
      <c r="D5" s="1" t="s">
        <v>16</v>
      </c>
      <c r="I5" s="149" t="s">
        <v>52</v>
      </c>
      <c r="J5" s="149"/>
      <c r="L5" s="1" t="s">
        <v>55</v>
      </c>
      <c r="P5" s="102" t="s">
        <v>56</v>
      </c>
    </row>
    <row r="6" spans="4:16" x14ac:dyDescent="0.25">
      <c r="I6" s="103">
        <v>58</v>
      </c>
      <c r="J6" s="105">
        <v>5.3999999999999999E-2</v>
      </c>
    </row>
    <row r="7" spans="4:16" x14ac:dyDescent="0.25">
      <c r="D7" s="5" t="s">
        <v>15</v>
      </c>
      <c r="E7" s="1" t="s">
        <v>18</v>
      </c>
      <c r="I7" s="103">
        <v>59</v>
      </c>
      <c r="J7" s="105">
        <v>5.6000000000000001E-2</v>
      </c>
    </row>
    <row r="8" spans="4:16" x14ac:dyDescent="0.25">
      <c r="D8" s="6">
        <v>0.115</v>
      </c>
      <c r="E8" s="7">
        <v>0.03</v>
      </c>
      <c r="I8" s="103">
        <v>60</v>
      </c>
      <c r="J8" s="105">
        <v>5.8000000000000003E-2</v>
      </c>
    </row>
    <row r="9" spans="4:16" x14ac:dyDescent="0.25">
      <c r="D9" s="6">
        <v>0.14499999999999999</v>
      </c>
      <c r="E9" s="7">
        <v>3.5000000000000003E-2</v>
      </c>
      <c r="I9" s="103">
        <v>61</v>
      </c>
      <c r="J9" s="105">
        <v>0.06</v>
      </c>
    </row>
    <row r="10" spans="4:16" x14ac:dyDescent="0.25">
      <c r="D10" s="6">
        <v>0.17499999999999999</v>
      </c>
      <c r="E10" s="7">
        <v>0.04</v>
      </c>
      <c r="I10" s="103">
        <v>62</v>
      </c>
      <c r="J10" s="105">
        <v>6.2E-2</v>
      </c>
    </row>
    <row r="11" spans="4:16" x14ac:dyDescent="0.25">
      <c r="I11" s="103">
        <v>63</v>
      </c>
      <c r="J11" s="105">
        <v>6.4000000000000001E-2</v>
      </c>
    </row>
    <row r="12" spans="4:16" x14ac:dyDescent="0.25">
      <c r="I12" s="103">
        <v>64</v>
      </c>
      <c r="J12" s="105">
        <v>6.6000000000000003E-2</v>
      </c>
    </row>
    <row r="13" spans="4:16" x14ac:dyDescent="0.25">
      <c r="I13" s="103">
        <v>65</v>
      </c>
      <c r="J13" s="104">
        <v>6.8000000000000005E-2</v>
      </c>
    </row>
    <row r="14" spans="4:16" x14ac:dyDescent="0.25">
      <c r="D14" s="1" t="s">
        <v>22</v>
      </c>
    </row>
    <row r="16" spans="4:16" ht="30" x14ac:dyDescent="0.25">
      <c r="D16" s="5" t="s">
        <v>23</v>
      </c>
      <c r="E16" s="8" t="s">
        <v>24</v>
      </c>
      <c r="F16" s="8" t="s">
        <v>25</v>
      </c>
      <c r="G16" s="8" t="s">
        <v>26</v>
      </c>
    </row>
    <row r="17" spans="4:7" x14ac:dyDescent="0.25">
      <c r="D17" s="9">
        <v>0.03</v>
      </c>
      <c r="E17" s="10">
        <v>0.3</v>
      </c>
      <c r="F17" s="10">
        <v>0.1</v>
      </c>
      <c r="G17" s="10">
        <v>0.25</v>
      </c>
    </row>
    <row r="18" spans="4:7" x14ac:dyDescent="0.25">
      <c r="D18" s="9">
        <v>3.5000000000000003E-2</v>
      </c>
      <c r="E18" s="10">
        <v>0.4</v>
      </c>
      <c r="F18" s="10">
        <v>0.1</v>
      </c>
      <c r="G18" s="10">
        <v>0.4</v>
      </c>
    </row>
    <row r="19" spans="4:7" x14ac:dyDescent="0.25">
      <c r="D19" s="9">
        <v>0.04</v>
      </c>
      <c r="E19" s="10">
        <v>0.5</v>
      </c>
      <c r="F19" s="10">
        <v>0.1</v>
      </c>
      <c r="G19" s="10">
        <v>0.4</v>
      </c>
    </row>
  </sheetData>
  <sheetProtection sheet="1" objects="1" scenarios="1"/>
  <mergeCells count="1">
    <mergeCell ref="I5:J5"/>
  </mergeCells>
  <hyperlinks>
    <hyperlink ref="P5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10</vt:i4>
      </vt:variant>
    </vt:vector>
  </HeadingPairs>
  <TitlesOfParts>
    <vt:vector size="13" baseType="lpstr">
      <vt:lpstr>Feuil1</vt:lpstr>
      <vt:lpstr>Tabelles</vt:lpstr>
      <vt:lpstr>Feuil3</vt:lpstr>
      <vt:lpstr>Durée</vt:lpstr>
      <vt:lpstr>Revenu_AVS</vt:lpstr>
      <vt:lpstr>Salaire_assuré</vt:lpstr>
      <vt:lpstr>Tabelle_PrestRisques</vt:lpstr>
      <vt:lpstr>Taux_d_intérêt_prévisible_Cpte_3A</vt:lpstr>
      <vt:lpstr>Taux_d_intérêt_prévisible_FIP</vt:lpstr>
      <vt:lpstr>Taux_de_conversion</vt:lpstr>
      <vt:lpstr>Taux_Epargne_FIP</vt:lpstr>
      <vt:lpstr>Taux_Risques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2018-10-04T18:27:14Z</cp:lastPrinted>
  <dcterms:created xsi:type="dcterms:W3CDTF">2018-10-04T15:12:50Z</dcterms:created>
  <dcterms:modified xsi:type="dcterms:W3CDTF">2018-10-29T22:31:40Z</dcterms:modified>
</cp:coreProperties>
</file>