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Kundig.org\"/>
    </mc:Choice>
  </mc:AlternateContent>
  <xr:revisionPtr revIDLastSave="0" documentId="13_ncr:1_{15AA7F6D-F45A-4EA8-8D5D-2E6B4FA0AE80}" xr6:coauthVersionLast="47" xr6:coauthVersionMax="47" xr10:uidLastSave="{00000000-0000-0000-0000-000000000000}"/>
  <bookViews>
    <workbookView xWindow="-120" yWindow="-120" windowWidth="29040" windowHeight="15720" xr2:uid="{0D2CCB0B-E82F-46E5-B4D3-85BAFC8FD564}"/>
  </bookViews>
  <sheets>
    <sheet name="Feuil1" sheetId="1" r:id="rId1"/>
  </sheets>
  <definedNames>
    <definedName name="Capital_65">Feuil1!$AT$8</definedName>
    <definedName name="RenteAVSmaxi">Feuil1!$C$4</definedName>
    <definedName name="Salaire_LPP">Feuil1!$D$17</definedName>
    <definedName name="TauxIntBV">Feuil1!$C$11</definedName>
    <definedName name="_xlnm.Print_Area" localSheetId="0">Feuil1!$A$1:$E$35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F2" i="1"/>
  <c r="G6" i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C4" i="1"/>
  <c r="C9" i="1" s="1"/>
  <c r="C10" i="1" l="1"/>
  <c r="C13" i="1"/>
  <c r="C14" i="1"/>
  <c r="C6" i="1"/>
  <c r="C8" i="1"/>
  <c r="F16" i="1" s="1"/>
  <c r="C7" i="1"/>
  <c r="D17" i="1" s="1"/>
  <c r="AC7" i="1" l="1"/>
  <c r="AS7" i="1"/>
  <c r="AP7" i="1"/>
  <c r="AB7" i="1"/>
  <c r="AD7" i="1"/>
  <c r="G7" i="1"/>
  <c r="AE7" i="1"/>
  <c r="H7" i="1"/>
  <c r="AF7" i="1"/>
  <c r="I7" i="1"/>
  <c r="L7" i="1"/>
  <c r="AJ7" i="1"/>
  <c r="AK7" i="1"/>
  <c r="O7" i="1"/>
  <c r="AN7" i="1"/>
  <c r="AO7" i="1"/>
  <c r="AA7" i="1"/>
  <c r="V7" i="1"/>
  <c r="F7" i="1"/>
  <c r="F8" i="1" s="1"/>
  <c r="AQ7" i="1"/>
  <c r="AR7" i="1"/>
  <c r="Q7" i="1"/>
  <c r="AG7" i="1"/>
  <c r="J7" i="1"/>
  <c r="R7" i="1"/>
  <c r="AH7" i="1"/>
  <c r="K7" i="1"/>
  <c r="S7" i="1"/>
  <c r="AI7" i="1"/>
  <c r="M7" i="1"/>
  <c r="N7" i="1"/>
  <c r="AL7" i="1"/>
  <c r="W7" i="1"/>
  <c r="P7" i="1"/>
  <c r="T7" i="1"/>
  <c r="U7" i="1"/>
  <c r="AM7" i="1"/>
  <c r="X7" i="1"/>
  <c r="Y7" i="1"/>
  <c r="Z7" i="1"/>
  <c r="G8" i="1" l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D19" i="1" s="1"/>
  <c r="D20" i="1" s="1"/>
  <c r="D21" i="1" s="1"/>
</calcChain>
</file>

<file path=xl/sharedStrings.xml><?xml version="1.0" encoding="utf-8"?>
<sst xmlns="http://schemas.openxmlformats.org/spreadsheetml/2006/main" count="17" uniqueCount="17">
  <si>
    <t>Exemple Caisse de pensions selon LPP en primauté des cotisations</t>
  </si>
  <si>
    <t>Rente AVS annuelle maxi actuelle</t>
  </si>
  <si>
    <t>Seuil d'entrée LPP</t>
  </si>
  <si>
    <t>Déduction de coordination</t>
  </si>
  <si>
    <t>Salaire AVS maximal déterminant</t>
  </si>
  <si>
    <t>Salaire coordonné minimal</t>
  </si>
  <si>
    <t>Salaire coordonné maximal</t>
  </si>
  <si>
    <t>Taux d'intérêt minimal sur avoirs de vieillesse</t>
  </si>
  <si>
    <t>Taux de conversion à l'âge de la retraite</t>
  </si>
  <si>
    <t>Montant maxi déductible 3A affilié LPP</t>
  </si>
  <si>
    <t>Montant maxi déductible 3A non affilié LPP</t>
  </si>
  <si>
    <t>Evolution de l'avoir de vieillesse</t>
  </si>
  <si>
    <t>Salaire assuré</t>
  </si>
  <si>
    <t>Salaire
AVS</t>
  </si>
  <si>
    <t>Capital prévisible à 65 ans</t>
  </si>
  <si>
    <t>Rente de vieillesse annuelle</t>
  </si>
  <si>
    <t>Rente de vieillesse mensuelle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</si>
</sst>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_-;\-* #,##0_-;_-* &quot;-&quot;??_-;_-@_-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3" tint="0.499984740745262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8"/>
      <color theme="3" tint="0.749992370372631"/>
      <name val="Arial"/>
      <family val="2"/>
    </font>
    <font>
      <b/>
      <sz val="8"/>
      <color rgb="FFFF000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0" fontId="0" fillId="0" borderId="0" xfId="0" applyNumberFormat="1" applyAlignment="1">
      <alignment vertical="center"/>
    </xf>
    <xf numFmtId="0" fontId="4" fillId="2" borderId="3" xfId="0" applyFont="1" applyFill="1" applyBorder="1" applyAlignment="1">
      <alignment vertical="center"/>
    </xf>
    <xf numFmtId="43" fontId="3" fillId="2" borderId="4" xfId="1" applyFont="1" applyFill="1" applyBorder="1" applyAlignment="1" applyProtection="1">
      <alignment vertical="center"/>
      <protection locked="0"/>
    </xf>
    <xf numFmtId="43" fontId="0" fillId="0" borderId="1" xfId="1" applyFont="1" applyBorder="1" applyAlignment="1">
      <alignment vertical="center"/>
    </xf>
    <xf numFmtId="10" fontId="3" fillId="2" borderId="1" xfId="2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43" fontId="0" fillId="0" borderId="6" xfId="1" applyFont="1" applyBorder="1" applyAlignment="1">
      <alignment vertical="center"/>
    </xf>
    <xf numFmtId="10" fontId="0" fillId="0" borderId="7" xfId="2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10" fontId="0" fillId="0" borderId="9" xfId="2" applyNumberFormat="1" applyFont="1" applyBorder="1" applyAlignment="1">
      <alignment vertical="center"/>
    </xf>
    <xf numFmtId="10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3" fontId="0" fillId="0" borderId="11" xfId="1" applyFont="1" applyBorder="1" applyAlignment="1">
      <alignment vertical="center"/>
    </xf>
    <xf numFmtId="10" fontId="0" fillId="0" borderId="12" xfId="2" applyNumberFormat="1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10" fontId="2" fillId="0" borderId="9" xfId="2" applyNumberFormat="1" applyFont="1" applyBorder="1" applyAlignment="1">
      <alignment vertical="center"/>
    </xf>
    <xf numFmtId="43" fontId="3" fillId="2" borderId="7" xfId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center" vertical="center" wrapText="1"/>
    </xf>
    <xf numFmtId="43" fontId="2" fillId="0" borderId="12" xfId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0" fontId="6" fillId="0" borderId="2" xfId="2" quotePrefix="1" applyNumberFormat="1" applyFont="1" applyFill="1" applyBorder="1" applyAlignment="1">
      <alignment horizontal="center" vertical="center"/>
    </xf>
    <xf numFmtId="168" fontId="5" fillId="0" borderId="0" xfId="1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43" fontId="8" fillId="3" borderId="7" xfId="1" applyFont="1" applyFill="1" applyBorder="1" applyAlignment="1">
      <alignment vertical="center"/>
    </xf>
    <xf numFmtId="0" fontId="8" fillId="3" borderId="8" xfId="0" applyFont="1" applyFill="1" applyBorder="1" applyAlignment="1">
      <alignment horizontal="right" vertical="center"/>
    </xf>
    <xf numFmtId="43" fontId="8" fillId="3" borderId="9" xfId="1" applyFont="1" applyFill="1" applyBorder="1" applyAlignment="1">
      <alignment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43" fontId="8" fillId="3" borderId="12" xfId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2" borderId="4" xfId="1" applyNumberFormat="1" applyFont="1" applyFill="1" applyBorder="1" applyAlignment="1" applyProtection="1">
      <alignment vertical="center"/>
    </xf>
    <xf numFmtId="43" fontId="3" fillId="0" borderId="0" xfId="1" applyFont="1" applyFill="1" applyAlignment="1" applyProtection="1">
      <alignment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Feuil1!$F$8:$AT$8</c:f>
              <c:numCache>
                <c:formatCode>_-* #\ ##0_-;\-* #\ ##0_-;_-* "-"??_-;_-@_-</c:formatCode>
                <c:ptCount val="41"/>
                <c:pt idx="0">
                  <c:v>4447.8</c:v>
                </c:pt>
                <c:pt idx="1">
                  <c:v>8951.1975000000002</c:v>
                </c:pt>
                <c:pt idx="2">
                  <c:v>13510.887468749999</c:v>
                </c:pt>
                <c:pt idx="3">
                  <c:v>18127.573562109374</c:v>
                </c:pt>
                <c:pt idx="4">
                  <c:v>22801.968231635739</c:v>
                </c:pt>
                <c:pt idx="5">
                  <c:v>27534.792834531185</c:v>
                </c:pt>
                <c:pt idx="6">
                  <c:v>32326.777744962823</c:v>
                </c:pt>
                <c:pt idx="7">
                  <c:v>37178.662466774855</c:v>
                </c:pt>
                <c:pt idx="8">
                  <c:v>42091.195747609541</c:v>
                </c:pt>
                <c:pt idx="9">
                  <c:v>47065.135694454664</c:v>
                </c:pt>
                <c:pt idx="10">
                  <c:v>54007.449890635347</c:v>
                </c:pt>
                <c:pt idx="11">
                  <c:v>61036.543014268289</c:v>
                </c:pt>
                <c:pt idx="12">
                  <c:v>68153.499801946629</c:v>
                </c:pt>
                <c:pt idx="13">
                  <c:v>75359.418549470953</c:v>
                </c:pt>
                <c:pt idx="14">
                  <c:v>82655.411281339329</c:v>
                </c:pt>
                <c:pt idx="15">
                  <c:v>90042.603922356066</c:v>
                </c:pt>
                <c:pt idx="16">
                  <c:v>97522.136471385515</c:v>
                </c:pt>
                <c:pt idx="17">
                  <c:v>105095.16317727783</c:v>
                </c:pt>
                <c:pt idx="18">
                  <c:v>112762.8527169938</c:v>
                </c:pt>
                <c:pt idx="19">
                  <c:v>120526.38837595622</c:v>
                </c:pt>
                <c:pt idx="20">
                  <c:v>131563.96823065565</c:v>
                </c:pt>
                <c:pt idx="21">
                  <c:v>142739.51783353885</c:v>
                </c:pt>
                <c:pt idx="22">
                  <c:v>154054.76180645809</c:v>
                </c:pt>
                <c:pt idx="23">
                  <c:v>165511.44632903882</c:v>
                </c:pt>
                <c:pt idx="24">
                  <c:v>177111.33940815181</c:v>
                </c:pt>
                <c:pt idx="25">
                  <c:v>188856.23115075371</c:v>
                </c:pt>
                <c:pt idx="26">
                  <c:v>200747.93404013812</c:v>
                </c:pt>
                <c:pt idx="27">
                  <c:v>212788.28321563985</c:v>
                </c:pt>
                <c:pt idx="28">
                  <c:v>224979.13675583535</c:v>
                </c:pt>
                <c:pt idx="29">
                  <c:v>237322.37596528328</c:v>
                </c:pt>
                <c:pt idx="30">
                  <c:v>251726.10566484931</c:v>
                </c:pt>
                <c:pt idx="31">
                  <c:v>266309.88198565989</c:v>
                </c:pt>
                <c:pt idx="32">
                  <c:v>281075.95551048062</c:v>
                </c:pt>
                <c:pt idx="33">
                  <c:v>296026.60495436162</c:v>
                </c:pt>
                <c:pt idx="34">
                  <c:v>311164.13751629117</c:v>
                </c:pt>
                <c:pt idx="35">
                  <c:v>326490.88923524483</c:v>
                </c:pt>
                <c:pt idx="36">
                  <c:v>342009.22535068542</c:v>
                </c:pt>
                <c:pt idx="37">
                  <c:v>357721.54066756897</c:v>
                </c:pt>
                <c:pt idx="38">
                  <c:v>373630.25992591359</c:v>
                </c:pt>
                <c:pt idx="39">
                  <c:v>389737.83817498753</c:v>
                </c:pt>
                <c:pt idx="40">
                  <c:v>394609.56115217484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B-4BFC-BB68-192920C08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103770768"/>
        <c:axId val="1103772208"/>
      </c:barChart>
      <c:catAx>
        <c:axId val="1103770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03772208"/>
        <c:crosses val="autoZero"/>
        <c:auto val="1"/>
        <c:lblAlgn val="ctr"/>
        <c:lblOffset val="100"/>
        <c:noMultiLvlLbl val="0"/>
      </c:catAx>
      <c:valAx>
        <c:axId val="110377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377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22</xdr:row>
      <xdr:rowOff>14287</xdr:rowOff>
    </xdr:from>
    <xdr:to>
      <xdr:col>3</xdr:col>
      <xdr:colOff>1200149</xdr:colOff>
      <xdr:row>34</xdr:row>
      <xdr:rowOff>200025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A4D2FBF-B53F-BCDB-2343-D280930733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E006-3467-4C99-B721-25E2AC148275}">
  <dimension ref="B1:AT40"/>
  <sheetViews>
    <sheetView tabSelected="1" workbookViewId="0">
      <selection activeCell="H14" sqref="H14"/>
    </sheetView>
  </sheetViews>
  <sheetFormatPr baseColWidth="10" defaultRowHeight="15" x14ac:dyDescent="0.2"/>
  <cols>
    <col min="1" max="1" width="1.33203125" style="1" customWidth="1"/>
    <col min="2" max="2" width="43.77734375" style="1" customWidth="1"/>
    <col min="3" max="3" width="11.5546875" style="1"/>
    <col min="4" max="4" width="14.5546875" style="1" bestFit="1" customWidth="1"/>
    <col min="5" max="5" width="1.33203125" style="1" customWidth="1"/>
    <col min="6" max="46" width="8.77734375" style="28" customWidth="1"/>
    <col min="47" max="47" width="8.77734375" style="1" customWidth="1"/>
    <col min="48" max="48" width="5.77734375" style="1" customWidth="1"/>
    <col min="49" max="16384" width="11.5546875" style="1"/>
  </cols>
  <sheetData>
    <row r="1" spans="2:46" ht="9" customHeight="1" thickBot="1" x14ac:dyDescent="0.25"/>
    <row r="2" spans="2:46" ht="20.100000000000001" customHeight="1" thickBot="1" x14ac:dyDescent="0.25">
      <c r="B2" s="2" t="s">
        <v>0</v>
      </c>
      <c r="F2" s="32">
        <f>TauxIntBV</f>
        <v>1.2500000000000001E-2</v>
      </c>
      <c r="G2" s="32">
        <f>TauxIntBV</f>
        <v>1.2500000000000001E-2</v>
      </c>
      <c r="H2" s="32">
        <f>TauxIntBV</f>
        <v>1.2500000000000001E-2</v>
      </c>
      <c r="I2" s="32">
        <f>TauxIntBV</f>
        <v>1.2500000000000001E-2</v>
      </c>
      <c r="J2" s="32">
        <f>TauxIntBV</f>
        <v>1.2500000000000001E-2</v>
      </c>
      <c r="K2" s="32">
        <f>TauxIntBV</f>
        <v>1.2500000000000001E-2</v>
      </c>
      <c r="L2" s="32">
        <f>TauxIntBV</f>
        <v>1.2500000000000001E-2</v>
      </c>
      <c r="M2" s="32">
        <f>TauxIntBV</f>
        <v>1.2500000000000001E-2</v>
      </c>
      <c r="N2" s="32">
        <f>TauxIntBV</f>
        <v>1.2500000000000001E-2</v>
      </c>
      <c r="O2" s="32">
        <f>TauxIntBV</f>
        <v>1.2500000000000001E-2</v>
      </c>
      <c r="P2" s="32">
        <f>TauxIntBV</f>
        <v>1.2500000000000001E-2</v>
      </c>
      <c r="Q2" s="32">
        <f>TauxIntBV</f>
        <v>1.2500000000000001E-2</v>
      </c>
      <c r="R2" s="32">
        <f>TauxIntBV</f>
        <v>1.2500000000000001E-2</v>
      </c>
      <c r="S2" s="32">
        <f>TauxIntBV</f>
        <v>1.2500000000000001E-2</v>
      </c>
      <c r="T2" s="32">
        <f>TauxIntBV</f>
        <v>1.2500000000000001E-2</v>
      </c>
      <c r="U2" s="32">
        <f>TauxIntBV</f>
        <v>1.2500000000000001E-2</v>
      </c>
      <c r="V2" s="32">
        <f>TauxIntBV</f>
        <v>1.2500000000000001E-2</v>
      </c>
      <c r="W2" s="32">
        <f>TauxIntBV</f>
        <v>1.2500000000000001E-2</v>
      </c>
      <c r="X2" s="32">
        <f>TauxIntBV</f>
        <v>1.2500000000000001E-2</v>
      </c>
      <c r="Y2" s="32">
        <f>TauxIntBV</f>
        <v>1.2500000000000001E-2</v>
      </c>
      <c r="Z2" s="32">
        <f>TauxIntBV</f>
        <v>1.2500000000000001E-2</v>
      </c>
      <c r="AA2" s="32">
        <f>TauxIntBV</f>
        <v>1.2500000000000001E-2</v>
      </c>
      <c r="AB2" s="32">
        <f>TauxIntBV</f>
        <v>1.2500000000000001E-2</v>
      </c>
      <c r="AC2" s="32">
        <f>TauxIntBV</f>
        <v>1.2500000000000001E-2</v>
      </c>
      <c r="AD2" s="32">
        <f>TauxIntBV</f>
        <v>1.2500000000000001E-2</v>
      </c>
      <c r="AE2" s="32">
        <f>TauxIntBV</f>
        <v>1.2500000000000001E-2</v>
      </c>
      <c r="AF2" s="32">
        <f>TauxIntBV</f>
        <v>1.2500000000000001E-2</v>
      </c>
      <c r="AG2" s="32">
        <f>TauxIntBV</f>
        <v>1.2500000000000001E-2</v>
      </c>
      <c r="AH2" s="32">
        <f>TauxIntBV</f>
        <v>1.2500000000000001E-2</v>
      </c>
      <c r="AI2" s="32">
        <f>TauxIntBV</f>
        <v>1.2500000000000001E-2</v>
      </c>
      <c r="AJ2" s="32">
        <f>TauxIntBV</f>
        <v>1.2500000000000001E-2</v>
      </c>
      <c r="AK2" s="32">
        <f>TauxIntBV</f>
        <v>1.2500000000000001E-2</v>
      </c>
      <c r="AL2" s="32">
        <f>TauxIntBV</f>
        <v>1.2500000000000001E-2</v>
      </c>
      <c r="AM2" s="32">
        <f>TauxIntBV</f>
        <v>1.2500000000000001E-2</v>
      </c>
      <c r="AN2" s="32">
        <f>TauxIntBV</f>
        <v>1.2500000000000001E-2</v>
      </c>
      <c r="AO2" s="32">
        <f>TauxIntBV</f>
        <v>1.2500000000000001E-2</v>
      </c>
      <c r="AP2" s="32">
        <f>TauxIntBV</f>
        <v>1.2500000000000001E-2</v>
      </c>
      <c r="AQ2" s="32">
        <f>TauxIntBV</f>
        <v>1.2500000000000001E-2</v>
      </c>
      <c r="AR2" s="32">
        <f>TauxIntBV</f>
        <v>1.2500000000000001E-2</v>
      </c>
      <c r="AS2" s="32">
        <f>TauxIntBV</f>
        <v>1.2500000000000001E-2</v>
      </c>
    </row>
    <row r="3" spans="2:46" ht="9" customHeight="1" thickBot="1" x14ac:dyDescent="0.25"/>
    <row r="4" spans="2:46" ht="24.95" customHeight="1" thickBot="1" x14ac:dyDescent="0.25">
      <c r="B4" s="7" t="s">
        <v>1</v>
      </c>
      <c r="C4" s="8">
        <f>2520*12</f>
        <v>30240</v>
      </c>
      <c r="D4" s="45">
        <v>2025</v>
      </c>
      <c r="F4" s="29">
        <v>7.0000000000000007E-2</v>
      </c>
      <c r="G4" s="29">
        <v>7.0000000000000007E-2</v>
      </c>
      <c r="H4" s="29">
        <v>7.0000000000000007E-2</v>
      </c>
      <c r="I4" s="29">
        <v>7.0000000000000007E-2</v>
      </c>
      <c r="J4" s="29">
        <v>7.0000000000000007E-2</v>
      </c>
      <c r="K4" s="29">
        <v>7.0000000000000007E-2</v>
      </c>
      <c r="L4" s="29">
        <v>7.0000000000000007E-2</v>
      </c>
      <c r="M4" s="29">
        <v>7.0000000000000007E-2</v>
      </c>
      <c r="N4" s="29">
        <v>7.0000000000000007E-2</v>
      </c>
      <c r="O4" s="29">
        <v>7.0000000000000007E-2</v>
      </c>
      <c r="P4" s="29">
        <v>0.1</v>
      </c>
      <c r="Q4" s="29">
        <v>0.1</v>
      </c>
      <c r="R4" s="29">
        <v>0.1</v>
      </c>
      <c r="S4" s="29">
        <v>0.1</v>
      </c>
      <c r="T4" s="29">
        <v>0.1</v>
      </c>
      <c r="U4" s="29">
        <v>0.1</v>
      </c>
      <c r="V4" s="29">
        <v>0.1</v>
      </c>
      <c r="W4" s="29">
        <v>0.1</v>
      </c>
      <c r="X4" s="29">
        <v>0.1</v>
      </c>
      <c r="Y4" s="29">
        <v>0.1</v>
      </c>
      <c r="Z4" s="29">
        <v>0.15</v>
      </c>
      <c r="AA4" s="29">
        <v>0.15</v>
      </c>
      <c r="AB4" s="29">
        <v>0.15</v>
      </c>
      <c r="AC4" s="29">
        <v>0.15</v>
      </c>
      <c r="AD4" s="29">
        <v>0.15</v>
      </c>
      <c r="AE4" s="29">
        <v>0.15</v>
      </c>
      <c r="AF4" s="29">
        <v>0.15</v>
      </c>
      <c r="AG4" s="29">
        <v>0.15</v>
      </c>
      <c r="AH4" s="29">
        <v>0.15</v>
      </c>
      <c r="AI4" s="29">
        <v>0.15</v>
      </c>
      <c r="AJ4" s="29">
        <v>0.18</v>
      </c>
      <c r="AK4" s="29">
        <v>0.18</v>
      </c>
      <c r="AL4" s="29">
        <v>0.18</v>
      </c>
      <c r="AM4" s="29">
        <v>0.18</v>
      </c>
      <c r="AN4" s="29">
        <v>0.18</v>
      </c>
      <c r="AO4" s="29">
        <v>0.18</v>
      </c>
      <c r="AP4" s="29">
        <v>0.18</v>
      </c>
      <c r="AQ4" s="29">
        <v>0.18</v>
      </c>
      <c r="AR4" s="29">
        <v>0.18</v>
      </c>
      <c r="AS4" s="29">
        <v>0.18</v>
      </c>
    </row>
    <row r="5" spans="2:46" s="5" customFormat="1" ht="9" customHeight="1" thickBot="1" x14ac:dyDescent="0.25">
      <c r="B5" s="4"/>
      <c r="C5" s="46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</row>
    <row r="6" spans="2:46" ht="24.95" customHeight="1" x14ac:dyDescent="0.2">
      <c r="B6" s="11" t="s">
        <v>2</v>
      </c>
      <c r="C6" s="12">
        <f>RenteAVSmaxi*D6</f>
        <v>22680</v>
      </c>
      <c r="D6" s="13">
        <v>0.75</v>
      </c>
      <c r="E6" s="3"/>
      <c r="F6" s="28">
        <v>25</v>
      </c>
      <c r="G6" s="28">
        <f>+F6+1</f>
        <v>26</v>
      </c>
      <c r="H6" s="28">
        <f t="shared" ref="H6:AV6" si="0">+G6+1</f>
        <v>27</v>
      </c>
      <c r="I6" s="28">
        <f t="shared" si="0"/>
        <v>28</v>
      </c>
      <c r="J6" s="28">
        <f t="shared" si="0"/>
        <v>29</v>
      </c>
      <c r="K6" s="28">
        <f t="shared" si="0"/>
        <v>30</v>
      </c>
      <c r="L6" s="28">
        <f t="shared" si="0"/>
        <v>31</v>
      </c>
      <c r="M6" s="28">
        <f t="shared" si="0"/>
        <v>32</v>
      </c>
      <c r="N6" s="28">
        <f t="shared" si="0"/>
        <v>33</v>
      </c>
      <c r="O6" s="28">
        <f t="shared" si="0"/>
        <v>34</v>
      </c>
      <c r="P6" s="28">
        <f t="shared" si="0"/>
        <v>35</v>
      </c>
      <c r="Q6" s="28">
        <f t="shared" si="0"/>
        <v>36</v>
      </c>
      <c r="R6" s="28">
        <f t="shared" si="0"/>
        <v>37</v>
      </c>
      <c r="S6" s="28">
        <f t="shared" si="0"/>
        <v>38</v>
      </c>
      <c r="T6" s="28">
        <f t="shared" si="0"/>
        <v>39</v>
      </c>
      <c r="U6" s="28">
        <f t="shared" si="0"/>
        <v>40</v>
      </c>
      <c r="V6" s="28">
        <f t="shared" si="0"/>
        <v>41</v>
      </c>
      <c r="W6" s="28">
        <f t="shared" si="0"/>
        <v>42</v>
      </c>
      <c r="X6" s="28">
        <f t="shared" si="0"/>
        <v>43</v>
      </c>
      <c r="Y6" s="28">
        <f t="shared" si="0"/>
        <v>44</v>
      </c>
      <c r="Z6" s="28">
        <f t="shared" si="0"/>
        <v>45</v>
      </c>
      <c r="AA6" s="28">
        <f t="shared" si="0"/>
        <v>46</v>
      </c>
      <c r="AB6" s="28">
        <f t="shared" si="0"/>
        <v>47</v>
      </c>
      <c r="AC6" s="28">
        <f t="shared" si="0"/>
        <v>48</v>
      </c>
      <c r="AD6" s="28">
        <f t="shared" si="0"/>
        <v>49</v>
      </c>
      <c r="AE6" s="28">
        <f t="shared" si="0"/>
        <v>50</v>
      </c>
      <c r="AF6" s="28">
        <f>+AE6+1</f>
        <v>51</v>
      </c>
      <c r="AG6" s="28">
        <f t="shared" si="0"/>
        <v>52</v>
      </c>
      <c r="AH6" s="28">
        <f t="shared" si="0"/>
        <v>53</v>
      </c>
      <c r="AI6" s="28">
        <f t="shared" si="0"/>
        <v>54</v>
      </c>
      <c r="AJ6" s="28">
        <f t="shared" si="0"/>
        <v>55</v>
      </c>
      <c r="AK6" s="28">
        <f t="shared" si="0"/>
        <v>56</v>
      </c>
      <c r="AL6" s="28">
        <f t="shared" si="0"/>
        <v>57</v>
      </c>
      <c r="AM6" s="28">
        <f t="shared" si="0"/>
        <v>58</v>
      </c>
      <c r="AN6" s="28">
        <f t="shared" si="0"/>
        <v>59</v>
      </c>
      <c r="AO6" s="28">
        <f t="shared" si="0"/>
        <v>60</v>
      </c>
      <c r="AP6" s="28">
        <f t="shared" si="0"/>
        <v>61</v>
      </c>
      <c r="AQ6" s="28">
        <f t="shared" si="0"/>
        <v>62</v>
      </c>
      <c r="AR6" s="28">
        <f t="shared" si="0"/>
        <v>63</v>
      </c>
      <c r="AS6" s="28">
        <f>+AR6+1</f>
        <v>64</v>
      </c>
      <c r="AT6" s="28">
        <f t="shared" si="0"/>
        <v>65</v>
      </c>
    </row>
    <row r="7" spans="2:46" ht="24.95" customHeight="1" x14ac:dyDescent="0.2">
      <c r="B7" s="14" t="s">
        <v>3</v>
      </c>
      <c r="C7" s="9">
        <f>RenteAVSmaxi*D7</f>
        <v>26460</v>
      </c>
      <c r="D7" s="15">
        <v>0.875</v>
      </c>
      <c r="E7" s="3"/>
      <c r="F7" s="33">
        <f>Salaire_LPP*F4</f>
        <v>4447.8</v>
      </c>
      <c r="G7" s="33">
        <f>Salaire_LPP*G4</f>
        <v>4447.8</v>
      </c>
      <c r="H7" s="33">
        <f>Salaire_LPP*H4</f>
        <v>4447.8</v>
      </c>
      <c r="I7" s="33">
        <f>Salaire_LPP*I4</f>
        <v>4447.8</v>
      </c>
      <c r="J7" s="33">
        <f>Salaire_LPP*J4</f>
        <v>4447.8</v>
      </c>
      <c r="K7" s="33">
        <f>Salaire_LPP*K4</f>
        <v>4447.8</v>
      </c>
      <c r="L7" s="33">
        <f>Salaire_LPP*L4</f>
        <v>4447.8</v>
      </c>
      <c r="M7" s="33">
        <f>Salaire_LPP*M4</f>
        <v>4447.8</v>
      </c>
      <c r="N7" s="33">
        <f>Salaire_LPP*N4</f>
        <v>4447.8</v>
      </c>
      <c r="O7" s="33">
        <f>Salaire_LPP*O4</f>
        <v>4447.8</v>
      </c>
      <c r="P7" s="33">
        <f>Salaire_LPP*P4</f>
        <v>6354</v>
      </c>
      <c r="Q7" s="33">
        <f>Salaire_LPP*Q4</f>
        <v>6354</v>
      </c>
      <c r="R7" s="33">
        <f>Salaire_LPP*R4</f>
        <v>6354</v>
      </c>
      <c r="S7" s="33">
        <f>Salaire_LPP*S4</f>
        <v>6354</v>
      </c>
      <c r="T7" s="33">
        <f>Salaire_LPP*T4</f>
        <v>6354</v>
      </c>
      <c r="U7" s="33">
        <f>Salaire_LPP*U4</f>
        <v>6354</v>
      </c>
      <c r="V7" s="33">
        <f>Salaire_LPP*V4</f>
        <v>6354</v>
      </c>
      <c r="W7" s="33">
        <f>Salaire_LPP*W4</f>
        <v>6354</v>
      </c>
      <c r="X7" s="33">
        <f>Salaire_LPP*X4</f>
        <v>6354</v>
      </c>
      <c r="Y7" s="33">
        <f>Salaire_LPP*Y4</f>
        <v>6354</v>
      </c>
      <c r="Z7" s="33">
        <f>Salaire_LPP*Z4</f>
        <v>9531</v>
      </c>
      <c r="AA7" s="33">
        <f>Salaire_LPP*AA4</f>
        <v>9531</v>
      </c>
      <c r="AB7" s="33">
        <f>Salaire_LPP*AB4</f>
        <v>9531</v>
      </c>
      <c r="AC7" s="33">
        <f>Salaire_LPP*AC4</f>
        <v>9531</v>
      </c>
      <c r="AD7" s="33">
        <f>Salaire_LPP*AD4</f>
        <v>9531</v>
      </c>
      <c r="AE7" s="33">
        <f>Salaire_LPP*AE4</f>
        <v>9531</v>
      </c>
      <c r="AF7" s="33">
        <f>Salaire_LPP*AF4</f>
        <v>9531</v>
      </c>
      <c r="AG7" s="33">
        <f>Salaire_LPP*AG4</f>
        <v>9531</v>
      </c>
      <c r="AH7" s="33">
        <f>Salaire_LPP*AH4</f>
        <v>9531</v>
      </c>
      <c r="AI7" s="33">
        <f>Salaire_LPP*AI4</f>
        <v>9531</v>
      </c>
      <c r="AJ7" s="33">
        <f>Salaire_LPP*AJ4</f>
        <v>11437.199999999999</v>
      </c>
      <c r="AK7" s="33">
        <f>Salaire_LPP*AK4</f>
        <v>11437.199999999999</v>
      </c>
      <c r="AL7" s="33">
        <f>Salaire_LPP*AL4</f>
        <v>11437.199999999999</v>
      </c>
      <c r="AM7" s="33">
        <f>Salaire_LPP*AM4</f>
        <v>11437.199999999999</v>
      </c>
      <c r="AN7" s="33">
        <f>Salaire_LPP*AN4</f>
        <v>11437.199999999999</v>
      </c>
      <c r="AO7" s="33">
        <f>Salaire_LPP*AO4</f>
        <v>11437.199999999999</v>
      </c>
      <c r="AP7" s="33">
        <f>Salaire_LPP*AP4</f>
        <v>11437.199999999999</v>
      </c>
      <c r="AQ7" s="33">
        <f>Salaire_LPP*AQ4</f>
        <v>11437.199999999999</v>
      </c>
      <c r="AR7" s="33">
        <f>Salaire_LPP*AR4</f>
        <v>11437.199999999999</v>
      </c>
      <c r="AS7" s="33">
        <f>Salaire_LPP*AS4</f>
        <v>11437.199999999999</v>
      </c>
      <c r="AT7" s="33"/>
    </row>
    <row r="8" spans="2:46" ht="24.95" customHeight="1" x14ac:dyDescent="0.2">
      <c r="B8" s="21" t="s">
        <v>4</v>
      </c>
      <c r="C8" s="22">
        <f>+RenteAVSmaxi*3</f>
        <v>90720</v>
      </c>
      <c r="D8" s="23">
        <v>3</v>
      </c>
      <c r="E8" s="3"/>
      <c r="F8" s="34">
        <f>+F7</f>
        <v>4447.8</v>
      </c>
      <c r="G8" s="33">
        <f>(F8*(1+F2))+G7</f>
        <v>8951.1975000000002</v>
      </c>
      <c r="H8" s="33">
        <f t="shared" ref="H8:AT8" si="1">(G8*(1+G2))+H7</f>
        <v>13510.887468749999</v>
      </c>
      <c r="I8" s="33">
        <f t="shared" si="1"/>
        <v>18127.573562109374</v>
      </c>
      <c r="J8" s="33">
        <f t="shared" si="1"/>
        <v>22801.968231635739</v>
      </c>
      <c r="K8" s="33">
        <f t="shared" si="1"/>
        <v>27534.792834531185</v>
      </c>
      <c r="L8" s="33">
        <f t="shared" si="1"/>
        <v>32326.777744962823</v>
      </c>
      <c r="M8" s="33">
        <f t="shared" si="1"/>
        <v>37178.662466774855</v>
      </c>
      <c r="N8" s="33">
        <f t="shared" si="1"/>
        <v>42091.195747609541</v>
      </c>
      <c r="O8" s="33">
        <f t="shared" si="1"/>
        <v>47065.135694454664</v>
      </c>
      <c r="P8" s="33">
        <f t="shared" si="1"/>
        <v>54007.449890635347</v>
      </c>
      <c r="Q8" s="33">
        <f t="shared" si="1"/>
        <v>61036.543014268289</v>
      </c>
      <c r="R8" s="33">
        <f t="shared" si="1"/>
        <v>68153.499801946629</v>
      </c>
      <c r="S8" s="33">
        <f t="shared" si="1"/>
        <v>75359.418549470953</v>
      </c>
      <c r="T8" s="33">
        <f t="shared" si="1"/>
        <v>82655.411281339329</v>
      </c>
      <c r="U8" s="33">
        <f t="shared" si="1"/>
        <v>90042.603922356066</v>
      </c>
      <c r="V8" s="33">
        <f t="shared" si="1"/>
        <v>97522.136471385515</v>
      </c>
      <c r="W8" s="33">
        <f t="shared" si="1"/>
        <v>105095.16317727783</v>
      </c>
      <c r="X8" s="33">
        <f t="shared" si="1"/>
        <v>112762.8527169938</v>
      </c>
      <c r="Y8" s="33">
        <f t="shared" si="1"/>
        <v>120526.38837595622</v>
      </c>
      <c r="Z8" s="33">
        <f t="shared" si="1"/>
        <v>131563.96823065565</v>
      </c>
      <c r="AA8" s="33">
        <f t="shared" si="1"/>
        <v>142739.51783353885</v>
      </c>
      <c r="AB8" s="33">
        <f t="shared" si="1"/>
        <v>154054.76180645809</v>
      </c>
      <c r="AC8" s="33">
        <f t="shared" si="1"/>
        <v>165511.44632903882</v>
      </c>
      <c r="AD8" s="33">
        <f t="shared" si="1"/>
        <v>177111.33940815181</v>
      </c>
      <c r="AE8" s="33">
        <f t="shared" si="1"/>
        <v>188856.23115075371</v>
      </c>
      <c r="AF8" s="33">
        <f t="shared" si="1"/>
        <v>200747.93404013812</v>
      </c>
      <c r="AG8" s="33">
        <f t="shared" si="1"/>
        <v>212788.28321563985</v>
      </c>
      <c r="AH8" s="33">
        <f t="shared" si="1"/>
        <v>224979.13675583535</v>
      </c>
      <c r="AI8" s="33">
        <f t="shared" si="1"/>
        <v>237322.37596528328</v>
      </c>
      <c r="AJ8" s="33">
        <f t="shared" si="1"/>
        <v>251726.10566484931</v>
      </c>
      <c r="AK8" s="33">
        <f t="shared" si="1"/>
        <v>266309.88198565989</v>
      </c>
      <c r="AL8" s="33">
        <f t="shared" si="1"/>
        <v>281075.95551048062</v>
      </c>
      <c r="AM8" s="33">
        <f t="shared" si="1"/>
        <v>296026.60495436162</v>
      </c>
      <c r="AN8" s="33">
        <f t="shared" si="1"/>
        <v>311164.13751629117</v>
      </c>
      <c r="AO8" s="33">
        <f t="shared" si="1"/>
        <v>326490.88923524483</v>
      </c>
      <c r="AP8" s="33">
        <f t="shared" si="1"/>
        <v>342009.22535068542</v>
      </c>
      <c r="AQ8" s="33">
        <f t="shared" si="1"/>
        <v>357721.54066756897</v>
      </c>
      <c r="AR8" s="33">
        <f t="shared" si="1"/>
        <v>373630.25992591359</v>
      </c>
      <c r="AS8" s="33">
        <f t="shared" si="1"/>
        <v>389737.83817498753</v>
      </c>
      <c r="AT8" s="33">
        <f>(AS8*(1+AS2))</f>
        <v>394609.56115217484</v>
      </c>
    </row>
    <row r="9" spans="2:46" ht="24.95" customHeight="1" x14ac:dyDescent="0.2">
      <c r="B9" s="14" t="s">
        <v>5</v>
      </c>
      <c r="C9" s="9">
        <f>+RenteAVSmaxi*D9</f>
        <v>3780</v>
      </c>
      <c r="D9" s="15">
        <v>0.125</v>
      </c>
      <c r="E9" s="3"/>
    </row>
    <row r="10" spans="2:46" ht="24.95" customHeight="1" x14ac:dyDescent="0.2">
      <c r="B10" s="14" t="s">
        <v>6</v>
      </c>
      <c r="C10" s="9">
        <f>+RenteAVSmaxi*D10</f>
        <v>64260</v>
      </c>
      <c r="D10" s="15">
        <v>2.125</v>
      </c>
      <c r="E10" s="3"/>
    </row>
    <row r="11" spans="2:46" ht="24.95" customHeight="1" x14ac:dyDescent="0.2">
      <c r="B11" s="20" t="s">
        <v>7</v>
      </c>
      <c r="C11" s="10">
        <v>1.2500000000000001E-2</v>
      </c>
      <c r="D11" s="15"/>
      <c r="E11" s="3"/>
    </row>
    <row r="12" spans="2:46" ht="24.95" customHeight="1" x14ac:dyDescent="0.2">
      <c r="B12" s="20" t="s">
        <v>8</v>
      </c>
      <c r="C12" s="10">
        <v>6.8000000000000005E-2</v>
      </c>
      <c r="D12" s="15"/>
      <c r="E12" s="3"/>
    </row>
    <row r="13" spans="2:46" ht="24.95" customHeight="1" x14ac:dyDescent="0.2">
      <c r="B13" s="14" t="s">
        <v>9</v>
      </c>
      <c r="C13" s="9">
        <f>ROUND((RenteAVSmaxi*D13),0)</f>
        <v>7258</v>
      </c>
      <c r="D13" s="16">
        <v>0.24</v>
      </c>
      <c r="E13" s="6"/>
    </row>
    <row r="14" spans="2:46" ht="24.95" customHeight="1" thickBot="1" x14ac:dyDescent="0.25">
      <c r="B14" s="17" t="s">
        <v>10</v>
      </c>
      <c r="C14" s="18">
        <f>+RenteAVSmaxi*D14</f>
        <v>36288</v>
      </c>
      <c r="D14" s="19">
        <v>1.2</v>
      </c>
      <c r="E14" s="3"/>
    </row>
    <row r="15" spans="2:46" ht="9" customHeight="1" thickBot="1" x14ac:dyDescent="0.25"/>
    <row r="16" spans="2:46" ht="30" customHeight="1" x14ac:dyDescent="0.2">
      <c r="B16" s="44" t="s">
        <v>11</v>
      </c>
      <c r="C16" s="27" t="s">
        <v>13</v>
      </c>
      <c r="D16" s="24">
        <v>90000</v>
      </c>
      <c r="F16" s="31" t="str">
        <f>IF(D16&gt;C8,"Erreur","")</f>
        <v/>
      </c>
    </row>
    <row r="17" spans="2:4" ht="30" customHeight="1" thickBot="1" x14ac:dyDescent="0.25">
      <c r="B17" s="44"/>
      <c r="C17" s="25" t="s">
        <v>12</v>
      </c>
      <c r="D17" s="26">
        <f>+D16-C7</f>
        <v>63540</v>
      </c>
    </row>
    <row r="18" spans="2:4" ht="9" customHeight="1" thickBot="1" x14ac:dyDescent="0.25"/>
    <row r="19" spans="2:4" ht="30" customHeight="1" x14ac:dyDescent="0.2">
      <c r="B19" s="36" t="s">
        <v>14</v>
      </c>
      <c r="C19" s="37"/>
      <c r="D19" s="38">
        <f>ROUND(Capital_65,0)</f>
        <v>394610</v>
      </c>
    </row>
    <row r="20" spans="2:4" ht="30" customHeight="1" x14ac:dyDescent="0.2">
      <c r="B20" s="39" t="s">
        <v>15</v>
      </c>
      <c r="C20" s="35"/>
      <c r="D20" s="40">
        <f>ROUND((D19*C12),0)</f>
        <v>26833</v>
      </c>
    </row>
    <row r="21" spans="2:4" ht="29.25" customHeight="1" thickBot="1" x14ac:dyDescent="0.25">
      <c r="B21" s="41" t="s">
        <v>16</v>
      </c>
      <c r="C21" s="42"/>
      <c r="D21" s="43">
        <f>ROUND((D20/12),0)</f>
        <v>2236</v>
      </c>
    </row>
    <row r="22" spans="2:4" ht="20.100000000000001" customHeight="1" x14ac:dyDescent="0.2"/>
    <row r="23" spans="2:4" ht="20.100000000000001" customHeight="1" x14ac:dyDescent="0.2"/>
    <row r="24" spans="2:4" ht="20.100000000000001" customHeight="1" x14ac:dyDescent="0.2"/>
    <row r="25" spans="2:4" ht="20.100000000000001" customHeight="1" x14ac:dyDescent="0.2"/>
    <row r="26" spans="2:4" ht="20.100000000000001" customHeight="1" x14ac:dyDescent="0.2"/>
    <row r="27" spans="2:4" ht="20.100000000000001" customHeight="1" x14ac:dyDescent="0.2"/>
    <row r="28" spans="2:4" ht="20.100000000000001" customHeight="1" x14ac:dyDescent="0.2"/>
    <row r="29" spans="2:4" ht="20.100000000000001" customHeight="1" x14ac:dyDescent="0.2"/>
    <row r="30" spans="2:4" ht="20.100000000000001" customHeight="1" x14ac:dyDescent="0.2"/>
    <row r="31" spans="2:4" ht="20.100000000000001" customHeight="1" x14ac:dyDescent="0.2"/>
    <row r="32" spans="2:4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</sheetData>
  <sheetProtection sheet="1" objects="1" scenarios="1"/>
  <mergeCells count="4">
    <mergeCell ref="B19:C19"/>
    <mergeCell ref="B20:C20"/>
    <mergeCell ref="B21:C21"/>
    <mergeCell ref="B16:B17"/>
  </mergeCells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Feuil1</vt:lpstr>
      <vt:lpstr>Capital_65</vt:lpstr>
      <vt:lpstr>RenteAVSmaxi</vt:lpstr>
      <vt:lpstr>Salaire_LPP</vt:lpstr>
      <vt:lpstr>TauxIntBV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2025-10-17T16:19:29Z</cp:lastPrinted>
  <dcterms:created xsi:type="dcterms:W3CDTF">2025-10-17T12:25:46Z</dcterms:created>
  <dcterms:modified xsi:type="dcterms:W3CDTF">2025-10-17T16:24:16Z</dcterms:modified>
</cp:coreProperties>
</file>